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gor\Documents\Projekty II\2019\Osvetlenie_ihrisko\PD_osvetlenie_ihrisko\Novy-doplneny_29_5_19\"/>
    </mc:Choice>
  </mc:AlternateContent>
  <bookViews>
    <workbookView xWindow="0" yWindow="0" windowWidth="28800" windowHeight="12030"/>
  </bookViews>
  <sheets>
    <sheet name="Rekapitulácia stavby" sheetId="1" r:id="rId1"/>
    <sheet name="SO 01 - Osvetlenie" sheetId="2" r:id="rId2"/>
  </sheets>
  <definedNames>
    <definedName name="_xlnm._FilterDatabase" localSheetId="1" hidden="1">'SO 01 - Osvetlenie'!$C$124:$K$203</definedName>
    <definedName name="_xlnm.Print_Titles" localSheetId="0">'Rekapitulácia stavby'!$92:$92</definedName>
    <definedName name="_xlnm.Print_Titles" localSheetId="1">'SO 01 - Osvetlenie'!$124:$124</definedName>
    <definedName name="_xlnm.Print_Area" localSheetId="0">'Rekapitulácia stavby'!$D$4:$AO$76,'Rekapitulácia stavby'!$C$82:$AQ$96</definedName>
    <definedName name="_xlnm.Print_Area" localSheetId="1">'SO 01 - Osvetlenie'!$C$4:$J$76,'SO 01 - Osvetlenie'!$C$82:$J$106,'SO 01 - Osvetlenie'!$C$112:$K$203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T197" i="2" s="1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R197" i="2"/>
  <c r="P198" i="2"/>
  <c r="P197" i="2" s="1"/>
  <c r="BK198" i="2"/>
  <c r="J198" i="2"/>
  <c r="BF198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P186" i="2" s="1"/>
  <c r="BK191" i="2"/>
  <c r="J191" i="2"/>
  <c r="BF191" i="2"/>
  <c r="BI190" i="2"/>
  <c r="BH190" i="2"/>
  <c r="BG190" i="2"/>
  <c r="BE190" i="2"/>
  <c r="T190" i="2"/>
  <c r="T186" i="2" s="1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R186" i="2" s="1"/>
  <c r="P187" i="2"/>
  <c r="BK187" i="2"/>
  <c r="J187" i="2"/>
  <c r="BF187" i="2" s="1"/>
  <c r="BI185" i="2"/>
  <c r="BH185" i="2"/>
  <c r="BG185" i="2"/>
  <c r="BE185" i="2"/>
  <c r="T185" i="2"/>
  <c r="R185" i="2"/>
  <c r="R181" i="2" s="1"/>
  <c r="P185" i="2"/>
  <c r="BK185" i="2"/>
  <c r="J185" i="2"/>
  <c r="BF185" i="2" s="1"/>
  <c r="BI184" i="2"/>
  <c r="BH184" i="2"/>
  <c r="BG184" i="2"/>
  <c r="BE184" i="2"/>
  <c r="T184" i="2"/>
  <c r="T181" i="2" s="1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P181" i="2" s="1"/>
  <c r="BK182" i="2"/>
  <c r="J182" i="2"/>
  <c r="BF182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P160" i="2" s="1"/>
  <c r="BK163" i="2"/>
  <c r="J163" i="2"/>
  <c r="BF163" i="2" s="1"/>
  <c r="BI162" i="2"/>
  <c r="BH162" i="2"/>
  <c r="BG162" i="2"/>
  <c r="BE162" i="2"/>
  <c r="T162" i="2"/>
  <c r="T160" i="2" s="1"/>
  <c r="R162" i="2"/>
  <c r="R160" i="2" s="1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R135" i="2" s="1"/>
  <c r="P137" i="2"/>
  <c r="P135" i="2" s="1"/>
  <c r="BK137" i="2"/>
  <c r="J137" i="2"/>
  <c r="BF137" i="2" s="1"/>
  <c r="BI136" i="2"/>
  <c r="BH136" i="2"/>
  <c r="BG136" i="2"/>
  <c r="BE136" i="2"/>
  <c r="T136" i="2"/>
  <c r="T135" i="2" s="1"/>
  <c r="R136" i="2"/>
  <c r="P136" i="2"/>
  <c r="BK136" i="2"/>
  <c r="J136" i="2"/>
  <c r="BF136" i="2" s="1"/>
  <c r="BI134" i="2"/>
  <c r="BH134" i="2"/>
  <c r="BG134" i="2"/>
  <c r="BE134" i="2"/>
  <c r="T134" i="2"/>
  <c r="T133" i="2" s="1"/>
  <c r="R134" i="2"/>
  <c r="R133" i="2"/>
  <c r="P134" i="2"/>
  <c r="P133" i="2"/>
  <c r="BK134" i="2"/>
  <c r="BK133" i="2" s="1"/>
  <c r="J133" i="2" s="1"/>
  <c r="J100" i="2" s="1"/>
  <c r="J134" i="2"/>
  <c r="BF134" i="2" s="1"/>
  <c r="BI132" i="2"/>
  <c r="BH132" i="2"/>
  <c r="BG132" i="2"/>
  <c r="BE132" i="2"/>
  <c r="T132" i="2"/>
  <c r="T130" i="2" s="1"/>
  <c r="R132" i="2"/>
  <c r="R130" i="2" s="1"/>
  <c r="P132" i="2"/>
  <c r="BK132" i="2"/>
  <c r="J132" i="2"/>
  <c r="BF132" i="2" s="1"/>
  <c r="BI131" i="2"/>
  <c r="BH131" i="2"/>
  <c r="BG131" i="2"/>
  <c r="BE131" i="2"/>
  <c r="T131" i="2"/>
  <c r="R131" i="2"/>
  <c r="P131" i="2"/>
  <c r="P130" i="2"/>
  <c r="BK131" i="2"/>
  <c r="J131" i="2"/>
  <c r="BF131" i="2" s="1"/>
  <c r="BI129" i="2"/>
  <c r="BH129" i="2"/>
  <c r="BG129" i="2"/>
  <c r="BE129" i="2"/>
  <c r="T129" i="2"/>
  <c r="T128" i="2"/>
  <c r="R129" i="2"/>
  <c r="R128" i="2"/>
  <c r="P129" i="2"/>
  <c r="P128" i="2"/>
  <c r="BK129" i="2"/>
  <c r="BK128" i="2" s="1"/>
  <c r="J129" i="2"/>
  <c r="BF129" i="2" s="1"/>
  <c r="BI127" i="2"/>
  <c r="BH127" i="2"/>
  <c r="BG127" i="2"/>
  <c r="BE127" i="2"/>
  <c r="J33" i="2"/>
  <c r="AV95" i="1" s="1"/>
  <c r="T127" i="2"/>
  <c r="T126" i="2"/>
  <c r="R127" i="2"/>
  <c r="R126" i="2"/>
  <c r="R125" i="2" s="1"/>
  <c r="P127" i="2"/>
  <c r="P126" i="2"/>
  <c r="BK127" i="2"/>
  <c r="BK126" i="2"/>
  <c r="J126" i="2" s="1"/>
  <c r="J97" i="2" s="1"/>
  <c r="J127" i="2"/>
  <c r="BF127" i="2"/>
  <c r="J122" i="2"/>
  <c r="J121" i="2"/>
  <c r="F119" i="2"/>
  <c r="E117" i="2"/>
  <c r="J92" i="2"/>
  <c r="J91" i="2"/>
  <c r="F89" i="2"/>
  <c r="E87" i="2"/>
  <c r="J18" i="2"/>
  <c r="E18" i="2"/>
  <c r="F122" i="2"/>
  <c r="F92" i="2"/>
  <c r="J17" i="2"/>
  <c r="J15" i="2"/>
  <c r="E15" i="2"/>
  <c r="F91" i="2" s="1"/>
  <c r="F121" i="2"/>
  <c r="J14" i="2"/>
  <c r="J12" i="2"/>
  <c r="J119" i="2" s="1"/>
  <c r="E7" i="2"/>
  <c r="E115" i="2"/>
  <c r="E85" i="2"/>
  <c r="AS94" i="1"/>
  <c r="L90" i="1"/>
  <c r="AM90" i="1"/>
  <c r="AM89" i="1"/>
  <c r="L89" i="1"/>
  <c r="AM87" i="1"/>
  <c r="L87" i="1"/>
  <c r="L85" i="1"/>
  <c r="L84" i="1"/>
  <c r="F33" i="2" l="1"/>
  <c r="AZ95" i="1" s="1"/>
  <c r="AZ94" i="1" s="1"/>
  <c r="AV94" i="1" s="1"/>
  <c r="F36" i="2"/>
  <c r="BC95" i="1" s="1"/>
  <c r="BC94" i="1" s="1"/>
  <c r="BK186" i="2"/>
  <c r="J186" i="2" s="1"/>
  <c r="J104" i="2" s="1"/>
  <c r="BK160" i="2"/>
  <c r="J160" i="2" s="1"/>
  <c r="J102" i="2" s="1"/>
  <c r="BK181" i="2"/>
  <c r="J181" i="2" s="1"/>
  <c r="J103" i="2" s="1"/>
  <c r="BK135" i="2"/>
  <c r="J135" i="2" s="1"/>
  <c r="J101" i="2" s="1"/>
  <c r="F37" i="2"/>
  <c r="BD95" i="1" s="1"/>
  <c r="BD94" i="1" s="1"/>
  <c r="W33" i="1" s="1"/>
  <c r="F35" i="2"/>
  <c r="BB95" i="1" s="1"/>
  <c r="BB94" i="1" s="1"/>
  <c r="AX94" i="1" s="1"/>
  <c r="BK130" i="2"/>
  <c r="J130" i="2" s="1"/>
  <c r="J99" i="2" s="1"/>
  <c r="BK197" i="2"/>
  <c r="J197" i="2" s="1"/>
  <c r="J105" i="2" s="1"/>
  <c r="F34" i="2"/>
  <c r="BA95" i="1" s="1"/>
  <c r="BA94" i="1" s="1"/>
  <c r="J128" i="2"/>
  <c r="J98" i="2" s="1"/>
  <c r="T125" i="2"/>
  <c r="W32" i="1"/>
  <c r="AY94" i="1"/>
  <c r="J34" i="2"/>
  <c r="AW95" i="1" s="1"/>
  <c r="AT95" i="1" s="1"/>
  <c r="W29" i="1"/>
  <c r="P125" i="2"/>
  <c r="AU95" i="1" s="1"/>
  <c r="AU94" i="1" s="1"/>
  <c r="J89" i="2"/>
  <c r="W31" i="1" l="1"/>
  <c r="BK125" i="2"/>
  <c r="J125" i="2" s="1"/>
  <c r="J30" i="2" s="1"/>
  <c r="AK29" i="1"/>
  <c r="J96" i="2"/>
  <c r="AW94" i="1"/>
  <c r="AK30" i="1" s="1"/>
  <c r="W30" i="1"/>
  <c r="AT94" i="1" l="1"/>
  <c r="J39" i="2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<sst xmlns="http://schemas.openxmlformats.org/spreadsheetml/2006/main" count="1350" uniqueCount="405">
  <si>
    <t>Export Komplet</t>
  </si>
  <si>
    <t/>
  </si>
  <si>
    <t>2.0</t>
  </si>
  <si>
    <t>False</t>
  </si>
  <si>
    <t>{2555499f-fb0c-4610-a6ea-aac5568caadc}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</si>
  <si>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</si>
  <si>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</si>
  <si>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</si>
  <si>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</si>
  <si>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</si>
  <si>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</si>
  <si>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A14/2019</t>
  </si>
  <si>
    <t>Stavba:</t>
  </si>
  <si>
    <t>VÝMENA OSVETLENIA MULTIFUNKČNÉHO IHRISKA</t>
  </si>
  <si>
    <t>JKSO:</t>
  </si>
  <si>
    <t>KS:</t>
  </si>
  <si>
    <t>Miesto:</t>
  </si>
  <si>
    <t>k.ú. Drienica</t>
  </si>
  <si>
    <t>Dátum:</t>
  </si>
  <si>
    <t>29. 5. 2019</t>
  </si>
  <si>
    <t>Objednávateľ:</t>
  </si>
  <si>
    <t>IČO:</t>
  </si>
  <si>
    <t xml:space="preserve"> </t>
  </si>
  <si>
    <t>IČ DPH:</t>
  </si>
  <si>
    <t>Zhotoviteľ:</t>
  </si>
  <si>
    <t>Projektant:</t>
  </si>
  <si>
    <t>47535113</t>
  </si>
  <si>
    <t>MJ projekt s.r.o.</t>
  </si>
  <si>
    <t>SK2023940072</t>
  </si>
  <si>
    <t>True</t>
  </si>
  <si>
    <t>0,01</t>
  </si>
  <si>
    <t>Spracovateľ:</t>
  </si>
  <si>
    <t>Ing. Jakub Mikloš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</si>
  <si>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</si>
  <si>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</si>
  <si>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</si>
  <si>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</si>
  <si>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</si>
  <si>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</si>
  <si>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</si>
  <si>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</si>
  <si>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</si>
  <si>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</si>
  <si>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</si>
  <si>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</si>
  <si>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</si>
  <si>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</si>
  <si>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</si>
  <si>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</si>
  <si>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</si>
  <si>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</si>
  <si>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</si>
  <si>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</si>
  <si>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</si>
  <si>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</si>
  <si>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</si>
  <si>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</si>
  <si>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</si>
  <si>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</si>
  <si>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</si>
  <si>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</si>
  <si>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</si>
  <si>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</si>
  <si>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</si>
  <si>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</si>
  <si>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</si>
  <si>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</si>
  <si>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</si>
  <si>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</si>
  <si>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</si>
  <si>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</si>
  <si>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</si>
  <si>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</si>
  <si>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</si>
  <si>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</si>
  <si>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</si>
  <si>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</si>
  <si>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</si>
  <si>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</si>
  <si>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</si>
  <si>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Osvetlenie</t>
  </si>
  <si>
    <t>STA</t>
  </si>
  <si>
    <t>1</t>
  </si>
  <si>
    <t>{80478b81-044d-4c32-89c3-38ae08ef6f68}</t>
  </si>
  <si>
    <t>KRYCÍ LIST ROZPOČTU</t>
  </si>
  <si>
    <t>Objekt:</t>
  </si>
  <si>
    <t>SO 01 - Osvetlenie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</si>
  <si>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</si>
  <si>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</si>
  <si>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</si>
  <si>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</si>
  <si>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</si>
  <si>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</si>
  <si>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>2 - Zakladanie</t>
  </si>
  <si>
    <t>1 - Zemné práce</t>
  </si>
  <si>
    <t>5 - Komunikácie</t>
  </si>
  <si>
    <t>M - Práce a dodávky M</t>
  </si>
  <si>
    <t>21-M - Elektromontáže</t>
  </si>
  <si>
    <t>22-M - Montáže oznamovacích a zabezpečovacích zariadení</t>
  </si>
  <si>
    <t>46-M - Zemné práce vykonávané pri externých montážnych 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</si>
  <si>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</si>
  <si>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</si>
  <si>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</si>
  <si>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</si>
  <si>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</si>
  <si>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</si>
  <si>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</si>
  <si>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</si>
  <si>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</si>
  <si>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</si>
  <si>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</si>
  <si>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</si>
  <si>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</si>
  <si>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</si>
  <si>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</si>
  <si>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</si>
  <si>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</si>
  <si>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589310001900</t>
  </si>
  <si>
    <t>Betón STN EN 206-1-C 12/15-X0 (SK)-Cl 1,0-Dmax 8 - S1 z cementu portlandského</t>
  </si>
  <si>
    <t>m3</t>
  </si>
  <si>
    <t>CS CENEKON 2019 01</t>
  </si>
  <si>
    <t>8</t>
  </si>
  <si>
    <t>2</t>
  </si>
  <si>
    <t>4</t>
  </si>
  <si>
    <t>1284795702</t>
  </si>
  <si>
    <t>Zakladanie</t>
  </si>
  <si>
    <t>K</t>
  </si>
  <si>
    <t>275313521</t>
  </si>
  <si>
    <t>Betón základových pätiek, prostý tr. C 12/15</t>
  </si>
  <si>
    <t>49287186</t>
  </si>
  <si>
    <t>Zemné práce</t>
  </si>
  <si>
    <t>3</t>
  </si>
  <si>
    <t>113106612</t>
  </si>
  <si>
    <t>Rozoberanie zámkovej dlažby všetkých druhov v ploche nad 20 m2,  -0,26000t</t>
  </si>
  <si>
    <t>m2</t>
  </si>
  <si>
    <t>3484138</t>
  </si>
  <si>
    <t>130201001</t>
  </si>
  <si>
    <t>Výkop jamy a ryhy v obmedzenom priestore horn. tr.3 ručne</t>
  </si>
  <si>
    <t>1001790842</t>
  </si>
  <si>
    <t>5</t>
  </si>
  <si>
    <t>Komunikácie</t>
  </si>
  <si>
    <t>596911161</t>
  </si>
  <si>
    <t>Kladenie betónovej zámkovej dlažby komunikácií pre peších hr. 80 mm pre peších do 50 m2 so zriadením lôžka z kameniva hr. 30 mm</t>
  </si>
  <si>
    <t>-1321243043</t>
  </si>
  <si>
    <t>Práce a dodávky M</t>
  </si>
  <si>
    <t>6</t>
  </si>
  <si>
    <t>345710005500</t>
  </si>
  <si>
    <t>Rúrka ohybná dvojplášťová HDPE, KOPOFLEX BA KF 09040 BA, DN 40, KOPOS</t>
  </si>
  <si>
    <t>m</t>
  </si>
  <si>
    <t>128</t>
  </si>
  <si>
    <t>1854555433</t>
  </si>
  <si>
    <t>7</t>
  </si>
  <si>
    <t>357130010700</t>
  </si>
  <si>
    <t>Rozvádzače R verejného osvetlenia 1</t>
  </si>
  <si>
    <t>ks</t>
  </si>
  <si>
    <t>-1290307943</t>
  </si>
  <si>
    <t>246220004700</t>
  </si>
  <si>
    <t>Email syntetický vonkajší Industrol zelený S 2013</t>
  </si>
  <si>
    <t>kg</t>
  </si>
  <si>
    <t>-1523644622</t>
  </si>
  <si>
    <t>9</t>
  </si>
  <si>
    <t>246220005000</t>
  </si>
  <si>
    <t>Email syntetický vonkajší Industrol žltý S 2013</t>
  </si>
  <si>
    <t>-500754346</t>
  </si>
  <si>
    <t>10</t>
  </si>
  <si>
    <t>246420001500</t>
  </si>
  <si>
    <t>Riedidlo S-6006 SYNRED do syntetických a olejových látok, 0,8 l, CHEMOLAK</t>
  </si>
  <si>
    <t>-278237933</t>
  </si>
  <si>
    <t>11</t>
  </si>
  <si>
    <t>354410058800</t>
  </si>
  <si>
    <t>Pásovina uzemňovacia FeZn 30 x 4 mm</t>
  </si>
  <si>
    <t>1646962364</t>
  </si>
  <si>
    <t>12</t>
  </si>
  <si>
    <t>354410054800</t>
  </si>
  <si>
    <t>Drôt bleskozvodový FeZn, d 10 mm</t>
  </si>
  <si>
    <t>230561593</t>
  </si>
  <si>
    <t>13</t>
  </si>
  <si>
    <t>354410003400</t>
  </si>
  <si>
    <t>Svorka FeZn spojovacia označenie SS 2 skrutky s príložkou</t>
  </si>
  <si>
    <t>-937843622</t>
  </si>
  <si>
    <t>14</t>
  </si>
  <si>
    <t>354410000400</t>
  </si>
  <si>
    <t>Svorka FeZn odbočovacia spojovacia označenie SR 01</t>
  </si>
  <si>
    <t>-654890685</t>
  </si>
  <si>
    <t>15</t>
  </si>
  <si>
    <t>354410000900</t>
  </si>
  <si>
    <t>Svorka FeZn uzemňovacia označenie SR 03 A</t>
  </si>
  <si>
    <t>381596923</t>
  </si>
  <si>
    <t>16</t>
  </si>
  <si>
    <t>341110000700</t>
  </si>
  <si>
    <t>Kábel medený CYKY 3x1,5 mm2</t>
  </si>
  <si>
    <t>670145020</t>
  </si>
  <si>
    <t>17</t>
  </si>
  <si>
    <t>341110000800</t>
  </si>
  <si>
    <t>Kábel medený CYKY 3x2,5 mm2</t>
  </si>
  <si>
    <t>-1180331713</t>
  </si>
  <si>
    <t>18</t>
  </si>
  <si>
    <t>341110002000</t>
  </si>
  <si>
    <t>Kábel medený CYKY 5x2,5 mm2</t>
  </si>
  <si>
    <t>-1589117938</t>
  </si>
  <si>
    <t>19</t>
  </si>
  <si>
    <t>553570003600</t>
  </si>
  <si>
    <t>Informačná tabuľa 0,5x0,1x1,8 m - časomiera, stav</t>
  </si>
  <si>
    <t>1704393389</t>
  </si>
  <si>
    <t>2830002000</t>
  </si>
  <si>
    <t>Fólia červená v m</t>
  </si>
  <si>
    <t>CS CENEKON 2016 02</t>
  </si>
  <si>
    <t>-2091800383</t>
  </si>
  <si>
    <t>21</t>
  </si>
  <si>
    <t>3162120077</t>
  </si>
  <si>
    <t>Osvetľovací ulič.stĺp kužeľ.výlož.do zeme; S-80CG/4 - oceľový,   STRADER,  obj. č. 1102228024</t>
  </si>
  <si>
    <t>-196007597</t>
  </si>
  <si>
    <t>22</t>
  </si>
  <si>
    <t>3480408700</t>
  </si>
  <si>
    <t>Svietidlo metalhalogenid 400W, IP 65</t>
  </si>
  <si>
    <t>1675308114</t>
  </si>
  <si>
    <t>23</t>
  </si>
  <si>
    <t>316770002600</t>
  </si>
  <si>
    <t>Výložník VUD 15A zinkový jednoramenný, vyloženie 0,5 m</t>
  </si>
  <si>
    <t>-2035672367</t>
  </si>
  <si>
    <t>24</t>
  </si>
  <si>
    <t>316770002100</t>
  </si>
  <si>
    <t>Výložník V2 UD 15D dvojramenný</t>
  </si>
  <si>
    <t>1871774704</t>
  </si>
  <si>
    <t>25</t>
  </si>
  <si>
    <t>354410064700</t>
  </si>
  <si>
    <t>Štítok orientačný na zvody 0</t>
  </si>
  <si>
    <t>1092388463</t>
  </si>
  <si>
    <t>26</t>
  </si>
  <si>
    <t>345840002400</t>
  </si>
  <si>
    <t>Označovač káblov 0,2 - 1,5 mm2, "0", typ J020</t>
  </si>
  <si>
    <t>2134147001</t>
  </si>
  <si>
    <t>27</t>
  </si>
  <si>
    <t>PM</t>
  </si>
  <si>
    <t>Podružný materiál</t>
  </si>
  <si>
    <t>%</t>
  </si>
  <si>
    <t>-766991714</t>
  </si>
  <si>
    <t>28</t>
  </si>
  <si>
    <t>PPV</t>
  </si>
  <si>
    <t>Podiel pridružených výkonov</t>
  </si>
  <si>
    <t>64</t>
  </si>
  <si>
    <t>1263178414</t>
  </si>
  <si>
    <t>29</t>
  </si>
  <si>
    <t>XT19</t>
  </si>
  <si>
    <t>Presun stavebných kapacít</t>
  </si>
  <si>
    <t>-697793319</t>
  </si>
  <si>
    <t>21-M</t>
  </si>
  <si>
    <t>Elektromontáže</t>
  </si>
  <si>
    <t>30</t>
  </si>
  <si>
    <t>210010056</t>
  </si>
  <si>
    <t>Rúrka elektroinštalačná oceľová, závitová, typ 6042, uložená voľne alebo pod omietkou</t>
  </si>
  <si>
    <t>1836402181</t>
  </si>
  <si>
    <t>31</t>
  </si>
  <si>
    <t>210100003</t>
  </si>
  <si>
    <t>Ukončenie vodičov v rozvádzač. vrátane zapojenia a vodičovej koncovky do 16 mm2</t>
  </si>
  <si>
    <t>-1750004152</t>
  </si>
  <si>
    <t>32</t>
  </si>
  <si>
    <t>210100258</t>
  </si>
  <si>
    <t>Ukončenie celoplastových káblov zmrašť. záklopkou alebo páskou do 5 x 4 mm2</t>
  </si>
  <si>
    <t>-553195643</t>
  </si>
  <si>
    <t>33</t>
  </si>
  <si>
    <t>210191563</t>
  </si>
  <si>
    <t>Osadenie skrine rozvádzača verejného osvetlenia bez murárskych prác a zapojenia vodičov RVO 6 - RVO 8</t>
  </si>
  <si>
    <t>-848345639</t>
  </si>
  <si>
    <t>34</t>
  </si>
  <si>
    <t>210204103</t>
  </si>
  <si>
    <t>Výložník oceľový jednoramenný - do hmotn. 35 kg</t>
  </si>
  <si>
    <t>-1271207890</t>
  </si>
  <si>
    <t>35</t>
  </si>
  <si>
    <t>210204105</t>
  </si>
  <si>
    <t>Výložník oceľový dvojramenný - do hmotn.70 kg</t>
  </si>
  <si>
    <t>-2145735524</t>
  </si>
  <si>
    <t>36</t>
  </si>
  <si>
    <t>210222010</t>
  </si>
  <si>
    <t>Náter zemniaceho pásku do 120 mm2 (1x náter vrátane svoriek a vyznač. žlt. pruhov), pre vonkajšie práce</t>
  </si>
  <si>
    <t>1155032688</t>
  </si>
  <si>
    <t>37</t>
  </si>
  <si>
    <t>210222020</t>
  </si>
  <si>
    <t>Uzemňovacie vedenie v zemi FeZn vrátane izolácie spojov, pre vonkajšie práce</t>
  </si>
  <si>
    <t>1841832153</t>
  </si>
  <si>
    <t>38</t>
  </si>
  <si>
    <t>210222021</t>
  </si>
  <si>
    <t>Uzemňovacie vedenie v zemi FeZn vrátane izolácie spojov O 10 mm, pre vonkajšie práce</t>
  </si>
  <si>
    <t>489637014</t>
  </si>
  <si>
    <t>39</t>
  </si>
  <si>
    <t>210222050</t>
  </si>
  <si>
    <t>Označenie zvodov číselnými štítkami, pre vonkajšie práce</t>
  </si>
  <si>
    <t>-195993267</t>
  </si>
  <si>
    <t>40</t>
  </si>
  <si>
    <t>210222243</t>
  </si>
  <si>
    <t>Svorka FeZn spojovacia SS, pre vonkajšie práce</t>
  </si>
  <si>
    <t>1189429119</t>
  </si>
  <si>
    <t>41</t>
  </si>
  <si>
    <t>210222252</t>
  </si>
  <si>
    <t>Svorka FeZn odbočovacia spojovacia SR01-02, pre vonkajšie práce</t>
  </si>
  <si>
    <t>116571095</t>
  </si>
  <si>
    <t>42</t>
  </si>
  <si>
    <t>210222253</t>
  </si>
  <si>
    <t>Svorka FeZn uzemňovacia SR03, pre vonkajšie práce</t>
  </si>
  <si>
    <t>1397322341</t>
  </si>
  <si>
    <t>43</t>
  </si>
  <si>
    <t>210800186</t>
  </si>
  <si>
    <t>Kábel medený uložený v rúrke CYKY 450/750 V 3x1,5</t>
  </si>
  <si>
    <t>1561845689</t>
  </si>
  <si>
    <t>44</t>
  </si>
  <si>
    <t>210800187</t>
  </si>
  <si>
    <t>Kábel medený uložený v rúrke CYKY 450/750 V 3x2,5</t>
  </si>
  <si>
    <t>1006780032</t>
  </si>
  <si>
    <t>45</t>
  </si>
  <si>
    <t>210800199</t>
  </si>
  <si>
    <t>Kábel medený uložený v rúrke CYKY 450/750 V 5x2,5</t>
  </si>
  <si>
    <t>548544985</t>
  </si>
  <si>
    <t>46</t>
  </si>
  <si>
    <t>210950101</t>
  </si>
  <si>
    <t>Označovací štítok na kábel hliníkový (naviac proti norme)</t>
  </si>
  <si>
    <t>660366477</t>
  </si>
  <si>
    <t>47</t>
  </si>
  <si>
    <t>210950202</t>
  </si>
  <si>
    <t>Príplatok na zaťahovanie káblov, váha kábla do 2 kg</t>
  </si>
  <si>
    <t>-1391225074</t>
  </si>
  <si>
    <t>48</t>
  </si>
  <si>
    <t>1550628927</t>
  </si>
  <si>
    <t>49</t>
  </si>
  <si>
    <t>-2059364508</t>
  </si>
  <si>
    <t>22-M</t>
  </si>
  <si>
    <t>Montáže oznamovacích a zabezpečovacích zariadení</t>
  </si>
  <si>
    <t>50</t>
  </si>
  <si>
    <t>220320391</t>
  </si>
  <si>
    <t>Montáž informač. tabule do 150 kg, na nosnú konštrukciu,zatiahnutie káblov bez zapojenia</t>
  </si>
  <si>
    <t>1727305981</t>
  </si>
  <si>
    <t>51</t>
  </si>
  <si>
    <t>MV</t>
  </si>
  <si>
    <t>Murárske výpomoci</t>
  </si>
  <si>
    <t>1943850821</t>
  </si>
  <si>
    <t>52</t>
  </si>
  <si>
    <t>935635809</t>
  </si>
  <si>
    <t>53</t>
  </si>
  <si>
    <t>1215537797</t>
  </si>
  <si>
    <t>46-M</t>
  </si>
  <si>
    <t>Zemné práce vykonávané pri externých montážnych prácach</t>
  </si>
  <si>
    <t>54</t>
  </si>
  <si>
    <t>460120002</t>
  </si>
  <si>
    <t>Zásyp jamy so zhutnením a s úpravou povrchu, zemina triedy 3 - 4</t>
  </si>
  <si>
    <t>-1769744138</t>
  </si>
  <si>
    <t>55</t>
  </si>
  <si>
    <t>460120061</t>
  </si>
  <si>
    <t>Odvoz zeminy vrátane naloženia, rozhodenia a úpravy povrchu.</t>
  </si>
  <si>
    <t>-705295517</t>
  </si>
  <si>
    <t>56</t>
  </si>
  <si>
    <t>460200163</t>
  </si>
  <si>
    <t>Hĺbenie káblovej ryhy ručne 35 cm širokej a 80 cm hlbokej, v zemine triedy 3</t>
  </si>
  <si>
    <t>1686801246</t>
  </si>
  <si>
    <t>57</t>
  </si>
  <si>
    <t>460200263</t>
  </si>
  <si>
    <t>Hĺbenie káblovej ryhy ručne 50 cm širokej a 80 cm hlbokej, v zemine triedy 3</t>
  </si>
  <si>
    <t>867753897</t>
  </si>
  <si>
    <t>58</t>
  </si>
  <si>
    <t>460490012</t>
  </si>
  <si>
    <t>Rozvinutie a uloženie výstražnej fólie z PVC do ryhy, šírka 33 cm</t>
  </si>
  <si>
    <t>-35023345</t>
  </si>
  <si>
    <t>59</t>
  </si>
  <si>
    <t>460560163</t>
  </si>
  <si>
    <t>Ručný zásyp nezap. káblovej ryhy bez zhutn. zeminy, 35 cm širokej, 80 cm hlbokej v zemine tr. 3</t>
  </si>
  <si>
    <t>-363839142</t>
  </si>
  <si>
    <t>60</t>
  </si>
  <si>
    <t>460560263</t>
  </si>
  <si>
    <t>Ručný zásyp nezap. káblovej ryhy bez zhutn. zeminy, 50 cm širokej, 80 cm hlbokej v zemine tr. 3</t>
  </si>
  <si>
    <t>-1313908188</t>
  </si>
  <si>
    <t>61</t>
  </si>
  <si>
    <t>460620013</t>
  </si>
  <si>
    <t>Proviz. úprava terénu v zemine tr. 3, aby nerovnosti terénu neboli väčšie ako 2 cm od vodor.hladiny</t>
  </si>
  <si>
    <t>-82288251</t>
  </si>
  <si>
    <t>62</t>
  </si>
  <si>
    <t>-1625349458</t>
  </si>
  <si>
    <t>63</t>
  </si>
  <si>
    <t>708415560</t>
  </si>
  <si>
    <t>HZS</t>
  </si>
  <si>
    <t>Hodinové zúčtovacie sadzby</t>
  </si>
  <si>
    <t>HZS000211</t>
  </si>
  <si>
    <t>Stavebno montážne práce menej náročne, pomocné alebo manipulačné (Tr 1) v rozsahu viac 4 a menej ako 8 hodínn</t>
  </si>
  <si>
    <t>hod</t>
  </si>
  <si>
    <t>CS Cenekon 2014 02</t>
  </si>
  <si>
    <t>512</t>
  </si>
  <si>
    <t>-1438953170</t>
  </si>
  <si>
    <t>65</t>
  </si>
  <si>
    <t>HZS000212</t>
  </si>
  <si>
    <t>Stavebno montážne práce náročnejšie, ucelené, obtiažne, rutinné (Tr 2) v rozsahu viac ako 4 a menej ako 8 hodín</t>
  </si>
  <si>
    <t>-1130268328</t>
  </si>
  <si>
    <t>66</t>
  </si>
  <si>
    <t>HZS000213</t>
  </si>
  <si>
    <t>Stavebno montážne práce náročné ucelené - odborné, tvorivé remeselné (Tr 3) v rozsahu viac ako 4 a menej ako 8 hodín</t>
  </si>
  <si>
    <t>1145669323</t>
  </si>
  <si>
    <t>67</t>
  </si>
  <si>
    <t>HZS000214</t>
  </si>
  <si>
    <t>Stavebno montážne práce najnáročnejšie na odbornosť - prehliadky pracoviska a revízie (Tr 4) v rozsahu viac ako 4 a menej ako 8 hodín</t>
  </si>
  <si>
    <t>1023142658</t>
  </si>
  <si>
    <t>68</t>
  </si>
  <si>
    <t>HZS1</t>
  </si>
  <si>
    <t>Odborná prehliadka - Revízie</t>
  </si>
  <si>
    <t>sub</t>
  </si>
  <si>
    <t>647054616</t>
  </si>
  <si>
    <t>69</t>
  </si>
  <si>
    <t>HZS2</t>
  </si>
  <si>
    <t>Demontáž starého osvetlenia</t>
  </si>
  <si>
    <t>-1281862537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</si>
</sst>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167" fontId="18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167" fontId="27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3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53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>
      <c r="B5" s="15"/>
      <c r="D5" s="18" t="s">
        <v>10</v>
      </c>
      <c r="K5" s="150" t="s">
        <v>11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5"/>
      <c r="BS5" s="12" t="s">
        <v>6</v>
      </c>
    </row>
    <row r="6" spans="1:74" ht="36.950000000000003" customHeight="1">
      <c r="B6" s="15"/>
      <c r="D6" s="20" t="s">
        <v>12</v>
      </c>
      <c r="K6" s="152" t="s">
        <v>13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5"/>
      <c r="BS6" s="12" t="s">
        <v>6</v>
      </c>
    </row>
    <row r="7" spans="1:74" ht="12" customHeight="1">
      <c r="B7" s="15"/>
      <c r="D7" s="21" t="s">
        <v>14</v>
      </c>
      <c r="K7" s="19" t="s">
        <v>1</v>
      </c>
      <c r="AK7" s="21" t="s">
        <v>15</v>
      </c>
      <c r="AN7" s="19" t="s">
        <v>1</v>
      </c>
      <c r="AR7" s="15"/>
      <c r="BS7" s="12" t="s">
        <v>6</v>
      </c>
    </row>
    <row r="8" spans="1:74" ht="12" customHeight="1">
      <c r="B8" s="15"/>
      <c r="D8" s="21" t="s">
        <v>16</v>
      </c>
      <c r="K8" s="19" t="s">
        <v>17</v>
      </c>
      <c r="AK8" s="21" t="s">
        <v>18</v>
      </c>
      <c r="AN8" s="19" t="s">
        <v>19</v>
      </c>
      <c r="AR8" s="15"/>
      <c r="BS8" s="12" t="s">
        <v>6</v>
      </c>
    </row>
    <row r="9" spans="1:74" ht="14.45" customHeight="1">
      <c r="B9" s="15"/>
      <c r="AR9" s="15"/>
      <c r="BS9" s="12" t="s">
        <v>6</v>
      </c>
    </row>
    <row r="10" spans="1:74" ht="12" customHeight="1">
      <c r="B10" s="15"/>
      <c r="D10" s="21" t="s">
        <v>20</v>
      </c>
      <c r="AK10" s="21" t="s">
        <v>21</v>
      </c>
      <c r="AN10" s="19" t="s">
        <v>1</v>
      </c>
      <c r="AR10" s="15"/>
      <c r="BS10" s="12" t="s">
        <v>6</v>
      </c>
    </row>
    <row r="11" spans="1:74" ht="18.399999999999999" customHeight="1">
      <c r="B11" s="15"/>
      <c r="E11" s="19" t="s">
        <v>22</v>
      </c>
      <c r="AK11" s="21" t="s">
        <v>23</v>
      </c>
      <c r="AN11" s="19" t="s">
        <v>1</v>
      </c>
      <c r="AR11" s="15"/>
      <c r="BS11" s="12" t="s">
        <v>6</v>
      </c>
    </row>
    <row r="12" spans="1:74" ht="6.95" customHeight="1">
      <c r="B12" s="15"/>
      <c r="AR12" s="15"/>
      <c r="BS12" s="12" t="s">
        <v>6</v>
      </c>
    </row>
    <row r="13" spans="1:74" ht="12" customHeight="1">
      <c r="B13" s="15"/>
      <c r="D13" s="21" t="s">
        <v>24</v>
      </c>
      <c r="AK13" s="21" t="s">
        <v>21</v>
      </c>
      <c r="AN13" s="19" t="s">
        <v>1</v>
      </c>
      <c r="AR13" s="15"/>
      <c r="BS13" s="12" t="s">
        <v>6</v>
      </c>
    </row>
    <row r="14" spans="1:74" ht="12.75">
      <c r="B14" s="15"/>
      <c r="E14" s="19" t="s">
        <v>22</v>
      </c>
      <c r="AK14" s="21" t="s">
        <v>23</v>
      </c>
      <c r="AN14" s="19" t="s">
        <v>1</v>
      </c>
      <c r="AR14" s="15"/>
      <c r="BS14" s="12" t="s">
        <v>6</v>
      </c>
    </row>
    <row r="15" spans="1:74" ht="6.95" customHeight="1">
      <c r="B15" s="15"/>
      <c r="AR15" s="15"/>
      <c r="BS15" s="12" t="s">
        <v>3</v>
      </c>
    </row>
    <row r="16" spans="1:74" ht="12" customHeight="1">
      <c r="B16" s="15"/>
      <c r="D16" s="21" t="s">
        <v>25</v>
      </c>
      <c r="AK16" s="21" t="s">
        <v>21</v>
      </c>
      <c r="AN16" s="19" t="s">
        <v>26</v>
      </c>
      <c r="AR16" s="15"/>
      <c r="BS16" s="12" t="s">
        <v>3</v>
      </c>
    </row>
    <row r="17" spans="2:71" ht="18.399999999999999" customHeight="1">
      <c r="B17" s="15"/>
      <c r="E17" s="19" t="s">
        <v>27</v>
      </c>
      <c r="AK17" s="21" t="s">
        <v>23</v>
      </c>
      <c r="AN17" s="19" t="s">
        <v>28</v>
      </c>
      <c r="AR17" s="15"/>
      <c r="BS17" s="12" t="s">
        <v>29</v>
      </c>
    </row>
    <row r="18" spans="2:71" ht="6.95" customHeight="1">
      <c r="B18" s="15"/>
      <c r="AR18" s="15"/>
      <c r="BS18" s="12" t="s">
        <v>30</v>
      </c>
    </row>
    <row r="19" spans="2:71" ht="12" customHeight="1">
      <c r="B19" s="15"/>
      <c r="D19" s="21" t="s">
        <v>31</v>
      </c>
      <c r="AK19" s="21" t="s">
        <v>21</v>
      </c>
      <c r="AN19" s="19" t="s">
        <v>1</v>
      </c>
      <c r="AR19" s="15"/>
      <c r="BS19" s="12" t="s">
        <v>30</v>
      </c>
    </row>
    <row r="20" spans="2:71" ht="18.399999999999999" customHeight="1">
      <c r="B20" s="15"/>
      <c r="E20" s="19" t="s">
        <v>32</v>
      </c>
      <c r="AK20" s="21" t="s">
        <v>23</v>
      </c>
      <c r="AN20" s="19" t="s">
        <v>1</v>
      </c>
      <c r="AR20" s="15"/>
      <c r="BS20" s="12" t="s">
        <v>29</v>
      </c>
    </row>
    <row r="21" spans="2:71" ht="6.95" customHeight="1">
      <c r="B21" s="15"/>
      <c r="AR21" s="15"/>
    </row>
    <row r="22" spans="2:71" ht="12" customHeight="1">
      <c r="B22" s="15"/>
      <c r="D22" s="21" t="s">
        <v>33</v>
      </c>
      <c r="AR22" s="15"/>
    </row>
    <row r="23" spans="2:71" ht="16.5" customHeight="1">
      <c r="B23" s="15"/>
      <c r="E23" s="154" t="s">
        <v>1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R23" s="15"/>
    </row>
    <row r="24" spans="2:71" ht="6.95" customHeight="1">
      <c r="B24" s="15"/>
      <c r="AR24" s="15"/>
    </row>
    <row r="25" spans="2:71" ht="6.95" customHeight="1">
      <c r="B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5"/>
    </row>
    <row r="26" spans="2:71" s="1" customFormat="1" ht="25.9" customHeight="1">
      <c r="B26" s="24"/>
      <c r="D26" s="25" t="s">
        <v>34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55">
        <f>ROUND(AG94,2)</f>
        <v>0</v>
      </c>
      <c r="AL26" s="156"/>
      <c r="AM26" s="156"/>
      <c r="AN26" s="156"/>
      <c r="AO26" s="156"/>
      <c r="AR26" s="24"/>
    </row>
    <row r="27" spans="2:71" s="1" customFormat="1" ht="6.95" customHeight="1">
      <c r="B27" s="24"/>
      <c r="AR27" s="24"/>
    </row>
    <row r="28" spans="2:71" s="1" customFormat="1" ht="12.75">
      <c r="B28" s="24"/>
      <c r="L28" s="149" t="s">
        <v>35</v>
      </c>
      <c r="M28" s="149"/>
      <c r="N28" s="149"/>
      <c r="O28" s="149"/>
      <c r="P28" s="149"/>
      <c r="W28" s="149" t="s">
        <v>36</v>
      </c>
      <c r="X28" s="149"/>
      <c r="Y28" s="149"/>
      <c r="Z28" s="149"/>
      <c r="AA28" s="149"/>
      <c r="AB28" s="149"/>
      <c r="AC28" s="149"/>
      <c r="AD28" s="149"/>
      <c r="AE28" s="149"/>
      <c r="AK28" s="149" t="s">
        <v>37</v>
      </c>
      <c r="AL28" s="149"/>
      <c r="AM28" s="149"/>
      <c r="AN28" s="149"/>
      <c r="AO28" s="149"/>
      <c r="AR28" s="24"/>
    </row>
    <row r="29" spans="2:71" s="2" customFormat="1" ht="14.45" customHeight="1">
      <c r="B29" s="28"/>
      <c r="D29" s="21" t="s">
        <v>38</v>
      </c>
      <c r="F29" s="21" t="s">
        <v>39</v>
      </c>
      <c r="L29" s="148">
        <v>0.2</v>
      </c>
      <c r="M29" s="147"/>
      <c r="N29" s="147"/>
      <c r="O29" s="147"/>
      <c r="P29" s="147"/>
      <c r="W29" s="146">
        <f>ROUND(AZ94, 2)</f>
        <v>0</v>
      </c>
      <c r="X29" s="147"/>
      <c r="Y29" s="147"/>
      <c r="Z29" s="147"/>
      <c r="AA29" s="147"/>
      <c r="AB29" s="147"/>
      <c r="AC29" s="147"/>
      <c r="AD29" s="147"/>
      <c r="AE29" s="147"/>
      <c r="AK29" s="146">
        <f>ROUND(AV94, 2)</f>
        <v>0</v>
      </c>
      <c r="AL29" s="147"/>
      <c r="AM29" s="147"/>
      <c r="AN29" s="147"/>
      <c r="AO29" s="147"/>
      <c r="AR29" s="28"/>
    </row>
    <row r="30" spans="2:71" s="2" customFormat="1" ht="14.45" customHeight="1">
      <c r="B30" s="28"/>
      <c r="F30" s="21" t="s">
        <v>40</v>
      </c>
      <c r="L30" s="148">
        <v>0.2</v>
      </c>
      <c r="M30" s="147"/>
      <c r="N30" s="147"/>
      <c r="O30" s="147"/>
      <c r="P30" s="147"/>
      <c r="W30" s="146">
        <f>ROUND(BA94, 2)</f>
        <v>0</v>
      </c>
      <c r="X30" s="147"/>
      <c r="Y30" s="147"/>
      <c r="Z30" s="147"/>
      <c r="AA30" s="147"/>
      <c r="AB30" s="147"/>
      <c r="AC30" s="147"/>
      <c r="AD30" s="147"/>
      <c r="AE30" s="147"/>
      <c r="AK30" s="146">
        <f>ROUND(AW94, 2)</f>
        <v>0</v>
      </c>
      <c r="AL30" s="147"/>
      <c r="AM30" s="147"/>
      <c r="AN30" s="147"/>
      <c r="AO30" s="147"/>
      <c r="AR30" s="28"/>
    </row>
    <row r="31" spans="2:71" s="2" customFormat="1" ht="14.45" hidden="1" customHeight="1">
      <c r="B31" s="28"/>
      <c r="F31" s="21" t="s">
        <v>41</v>
      </c>
      <c r="L31" s="148">
        <v>0.2</v>
      </c>
      <c r="M31" s="147"/>
      <c r="N31" s="147"/>
      <c r="O31" s="147"/>
      <c r="P31" s="147"/>
      <c r="W31" s="146">
        <f>ROUND(BB94, 2)</f>
        <v>0</v>
      </c>
      <c r="X31" s="147"/>
      <c r="Y31" s="147"/>
      <c r="Z31" s="147"/>
      <c r="AA31" s="147"/>
      <c r="AB31" s="147"/>
      <c r="AC31" s="147"/>
      <c r="AD31" s="147"/>
      <c r="AE31" s="147"/>
      <c r="AK31" s="146">
        <v>0</v>
      </c>
      <c r="AL31" s="147"/>
      <c r="AM31" s="147"/>
      <c r="AN31" s="147"/>
      <c r="AO31" s="147"/>
      <c r="AR31" s="28"/>
    </row>
    <row r="32" spans="2:71" s="2" customFormat="1" ht="14.45" hidden="1" customHeight="1">
      <c r="B32" s="28"/>
      <c r="F32" s="21" t="s">
        <v>42</v>
      </c>
      <c r="L32" s="148">
        <v>0.2</v>
      </c>
      <c r="M32" s="147"/>
      <c r="N32" s="147"/>
      <c r="O32" s="147"/>
      <c r="P32" s="147"/>
      <c r="W32" s="146">
        <f>ROUND(BC94, 2)</f>
        <v>0</v>
      </c>
      <c r="X32" s="147"/>
      <c r="Y32" s="147"/>
      <c r="Z32" s="147"/>
      <c r="AA32" s="147"/>
      <c r="AB32" s="147"/>
      <c r="AC32" s="147"/>
      <c r="AD32" s="147"/>
      <c r="AE32" s="147"/>
      <c r="AK32" s="146">
        <v>0</v>
      </c>
      <c r="AL32" s="147"/>
      <c r="AM32" s="147"/>
      <c r="AN32" s="147"/>
      <c r="AO32" s="147"/>
      <c r="AR32" s="28"/>
    </row>
    <row r="33" spans="2:44" s="2" customFormat="1" ht="14.45" hidden="1" customHeight="1">
      <c r="B33" s="28"/>
      <c r="F33" s="21" t="s">
        <v>43</v>
      </c>
      <c r="L33" s="148">
        <v>0</v>
      </c>
      <c r="M33" s="147"/>
      <c r="N33" s="147"/>
      <c r="O33" s="147"/>
      <c r="P33" s="147"/>
      <c r="W33" s="146">
        <f>ROUND(BD94, 2)</f>
        <v>0</v>
      </c>
      <c r="X33" s="147"/>
      <c r="Y33" s="147"/>
      <c r="Z33" s="147"/>
      <c r="AA33" s="147"/>
      <c r="AB33" s="147"/>
      <c r="AC33" s="147"/>
      <c r="AD33" s="147"/>
      <c r="AE33" s="147"/>
      <c r="AK33" s="146">
        <v>0</v>
      </c>
      <c r="AL33" s="147"/>
      <c r="AM33" s="147"/>
      <c r="AN33" s="147"/>
      <c r="AO33" s="147"/>
      <c r="AR33" s="28"/>
    </row>
    <row r="34" spans="2:44" s="1" customFormat="1" ht="6.95" customHeight="1">
      <c r="B34" s="24"/>
      <c r="AR34" s="24"/>
    </row>
    <row r="35" spans="2:44" s="1" customFormat="1" ht="25.9" customHeight="1">
      <c r="B35" s="24"/>
      <c r="C35" s="29"/>
      <c r="D35" s="30" t="s">
        <v>44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45</v>
      </c>
      <c r="U35" s="31"/>
      <c r="V35" s="31"/>
      <c r="W35" s="31"/>
      <c r="X35" s="142" t="s">
        <v>46</v>
      </c>
      <c r="Y35" s="143"/>
      <c r="Z35" s="143"/>
      <c r="AA35" s="143"/>
      <c r="AB35" s="143"/>
      <c r="AC35" s="31"/>
      <c r="AD35" s="31"/>
      <c r="AE35" s="31"/>
      <c r="AF35" s="31"/>
      <c r="AG35" s="31"/>
      <c r="AH35" s="31"/>
      <c r="AI35" s="31"/>
      <c r="AJ35" s="31"/>
      <c r="AK35" s="144">
        <f>SUM(AK26:AK33)</f>
        <v>0</v>
      </c>
      <c r="AL35" s="143"/>
      <c r="AM35" s="143"/>
      <c r="AN35" s="143"/>
      <c r="AO35" s="145"/>
      <c r="AP35" s="29"/>
      <c r="AQ35" s="29"/>
      <c r="AR35" s="24"/>
    </row>
    <row r="36" spans="2:44" s="1" customFormat="1" ht="6.95" customHeight="1">
      <c r="B36" s="24"/>
      <c r="AR36" s="24"/>
    </row>
    <row r="37" spans="2:44" s="1" customFormat="1" ht="14.45" customHeight="1">
      <c r="B37" s="24"/>
      <c r="AR37" s="24"/>
    </row>
    <row r="38" spans="2:44" ht="14.45" customHeight="1">
      <c r="B38" s="15"/>
      <c r="AR38" s="15"/>
    </row>
    <row r="39" spans="2:44" ht="14.45" customHeight="1">
      <c r="B39" s="15"/>
      <c r="AR39" s="15"/>
    </row>
    <row r="40" spans="2:44" ht="14.45" customHeight="1">
      <c r="B40" s="15"/>
      <c r="AR40" s="15"/>
    </row>
    <row r="41" spans="2:44" ht="14.45" customHeight="1">
      <c r="B41" s="15"/>
      <c r="AR41" s="15"/>
    </row>
    <row r="42" spans="2:44" ht="14.45" customHeight="1">
      <c r="B42" s="15"/>
      <c r="AR42" s="15"/>
    </row>
    <row r="43" spans="2:44" ht="14.45" customHeight="1">
      <c r="B43" s="15"/>
      <c r="AR43" s="15"/>
    </row>
    <row r="44" spans="2:44" ht="14.45" customHeight="1">
      <c r="B44" s="15"/>
      <c r="AR44" s="15"/>
    </row>
    <row r="45" spans="2:44" ht="14.45" customHeight="1">
      <c r="B45" s="15"/>
      <c r="AR45" s="15"/>
    </row>
    <row r="46" spans="2:44" ht="14.45" customHeight="1">
      <c r="B46" s="15"/>
      <c r="AR46" s="15"/>
    </row>
    <row r="47" spans="2:44" ht="14.45" customHeight="1">
      <c r="B47" s="15"/>
      <c r="AR47" s="15"/>
    </row>
    <row r="48" spans="2:44" ht="14.45" customHeight="1">
      <c r="B48" s="15"/>
      <c r="AR48" s="15"/>
    </row>
    <row r="49" spans="2:44" s="1" customFormat="1" ht="14.45" customHeight="1">
      <c r="B49" s="24"/>
      <c r="D49" s="33" t="s">
        <v>47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48</v>
      </c>
      <c r="AI49" s="34"/>
      <c r="AJ49" s="34"/>
      <c r="AK49" s="34"/>
      <c r="AL49" s="34"/>
      <c r="AM49" s="34"/>
      <c r="AN49" s="34"/>
      <c r="AO49" s="34"/>
      <c r="AR49" s="24"/>
    </row>
    <row r="50" spans="2:44">
      <c r="B50" s="15"/>
      <c r="AR50" s="15"/>
    </row>
    <row r="51" spans="2:44">
      <c r="B51" s="15"/>
      <c r="AR51" s="15"/>
    </row>
    <row r="52" spans="2:44">
      <c r="B52" s="15"/>
      <c r="AR52" s="15"/>
    </row>
    <row r="53" spans="2:44">
      <c r="B53" s="15"/>
      <c r="AR53" s="15"/>
    </row>
    <row r="54" spans="2:44">
      <c r="B54" s="15"/>
      <c r="AR54" s="15"/>
    </row>
    <row r="55" spans="2:44">
      <c r="B55" s="15"/>
      <c r="AR55" s="15"/>
    </row>
    <row r="56" spans="2:44">
      <c r="B56" s="15"/>
      <c r="AR56" s="15"/>
    </row>
    <row r="57" spans="2:44">
      <c r="B57" s="15"/>
      <c r="AR57" s="15"/>
    </row>
    <row r="58" spans="2:44">
      <c r="B58" s="15"/>
      <c r="AR58" s="15"/>
    </row>
    <row r="59" spans="2:44">
      <c r="B59" s="15"/>
      <c r="AR59" s="15"/>
    </row>
    <row r="60" spans="2:44" s="1" customFormat="1" ht="12.75">
      <c r="B60" s="24"/>
      <c r="D60" s="35" t="s">
        <v>49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50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49</v>
      </c>
      <c r="AI60" s="26"/>
      <c r="AJ60" s="26"/>
      <c r="AK60" s="26"/>
      <c r="AL60" s="26"/>
      <c r="AM60" s="35" t="s">
        <v>50</v>
      </c>
      <c r="AN60" s="26"/>
      <c r="AO60" s="26"/>
      <c r="AR60" s="24"/>
    </row>
    <row r="61" spans="2:44">
      <c r="B61" s="15"/>
      <c r="AR61" s="15"/>
    </row>
    <row r="62" spans="2:44">
      <c r="B62" s="15"/>
      <c r="AR62" s="15"/>
    </row>
    <row r="63" spans="2:44">
      <c r="B63" s="15"/>
      <c r="AR63" s="15"/>
    </row>
    <row r="64" spans="2:44" s="1" customFormat="1" ht="12.75">
      <c r="B64" s="24"/>
      <c r="D64" s="33" t="s">
        <v>51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52</v>
      </c>
      <c r="AI64" s="34"/>
      <c r="AJ64" s="34"/>
      <c r="AK64" s="34"/>
      <c r="AL64" s="34"/>
      <c r="AM64" s="34"/>
      <c r="AN64" s="34"/>
      <c r="AO64" s="34"/>
      <c r="AR64" s="24"/>
    </row>
    <row r="65" spans="2:44">
      <c r="B65" s="15"/>
      <c r="AR65" s="15"/>
    </row>
    <row r="66" spans="2:44">
      <c r="B66" s="15"/>
      <c r="AR66" s="15"/>
    </row>
    <row r="67" spans="2:44">
      <c r="B67" s="15"/>
      <c r="AR67" s="15"/>
    </row>
    <row r="68" spans="2:44">
      <c r="B68" s="15"/>
      <c r="AR68" s="15"/>
    </row>
    <row r="69" spans="2:44">
      <c r="B69" s="15"/>
      <c r="AR69" s="15"/>
    </row>
    <row r="70" spans="2:44">
      <c r="B70" s="15"/>
      <c r="AR70" s="15"/>
    </row>
    <row r="71" spans="2:44">
      <c r="B71" s="15"/>
      <c r="AR71" s="15"/>
    </row>
    <row r="72" spans="2:44">
      <c r="B72" s="15"/>
      <c r="AR72" s="15"/>
    </row>
    <row r="73" spans="2:44">
      <c r="B73" s="15"/>
      <c r="AR73" s="15"/>
    </row>
    <row r="74" spans="2:44">
      <c r="B74" s="15"/>
      <c r="AR74" s="15"/>
    </row>
    <row r="75" spans="2:44" s="1" customFormat="1" ht="12.75">
      <c r="B75" s="24"/>
      <c r="D75" s="35" t="s">
        <v>49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50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49</v>
      </c>
      <c r="AI75" s="26"/>
      <c r="AJ75" s="26"/>
      <c r="AK75" s="26"/>
      <c r="AL75" s="26"/>
      <c r="AM75" s="35" t="s">
        <v>50</v>
      </c>
      <c r="AN75" s="26"/>
      <c r="AO75" s="26"/>
      <c r="AR75" s="24"/>
    </row>
    <row r="76" spans="2:44" s="1" customFormat="1">
      <c r="B76" s="24"/>
      <c r="AR76" s="24"/>
    </row>
    <row r="77" spans="2:44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4"/>
    </row>
    <row r="81" spans="1:91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4"/>
    </row>
    <row r="82" spans="1:91" s="1" customFormat="1" ht="24.95" customHeight="1">
      <c r="B82" s="24"/>
      <c r="C82" s="16" t="s">
        <v>53</v>
      </c>
      <c r="AR82" s="24"/>
    </row>
    <row r="83" spans="1:91" s="1" customFormat="1" ht="6.95" customHeight="1">
      <c r="B83" s="24"/>
      <c r="AR83" s="24"/>
    </row>
    <row r="84" spans="1:91" s="3" customFormat="1" ht="12" customHeight="1">
      <c r="B84" s="40"/>
      <c r="C84" s="21" t="s">
        <v>10</v>
      </c>
      <c r="L84" s="3" t="str">
        <f>K5</f>
        <v>A14/2019</v>
      </c>
      <c r="AR84" s="40"/>
    </row>
    <row r="85" spans="1:91" s="4" customFormat="1" ht="36.950000000000003" customHeight="1">
      <c r="B85" s="41"/>
      <c r="C85" s="42" t="s">
        <v>12</v>
      </c>
      <c r="L85" s="167" t="str">
        <f>K6</f>
        <v>VÝMENA OSVETLENIA MULTIFUNKČNÉHO IHRISKA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1"/>
    </row>
    <row r="86" spans="1:91" s="1" customFormat="1" ht="6.95" customHeight="1">
      <c r="B86" s="24"/>
      <c r="AR86" s="24"/>
    </row>
    <row r="87" spans="1:91" s="1" customFormat="1" ht="12" customHeight="1">
      <c r="B87" s="24"/>
      <c r="C87" s="21" t="s">
        <v>16</v>
      </c>
      <c r="L87" s="43" t="str">
        <f>IF(K8="","",K8)</f>
        <v>k.ú. Drienica</v>
      </c>
      <c r="AI87" s="21" t="s">
        <v>18</v>
      </c>
      <c r="AM87" s="169" t="str">
        <f>IF(AN8= "","",AN8)</f>
        <v>29. 5. 2019</v>
      </c>
      <c r="AN87" s="169"/>
      <c r="AR87" s="24"/>
    </row>
    <row r="88" spans="1:91" s="1" customFormat="1" ht="6.95" customHeight="1">
      <c r="B88" s="24"/>
      <c r="AR88" s="24"/>
    </row>
    <row r="89" spans="1:91" s="1" customFormat="1" ht="15.2" customHeight="1">
      <c r="B89" s="24"/>
      <c r="C89" s="21" t="s">
        <v>20</v>
      </c>
      <c r="L89" s="3" t="str">
        <f>IF(E11= "","",E11)</f>
        <v xml:space="preserve"> </v>
      </c>
      <c r="AI89" s="21" t="s">
        <v>25</v>
      </c>
      <c r="AM89" s="170" t="str">
        <f>IF(E17="","",E17)</f>
        <v>MJ projekt s.r.o.</v>
      </c>
      <c r="AN89" s="171"/>
      <c r="AO89" s="171"/>
      <c r="AP89" s="171"/>
      <c r="AR89" s="24"/>
      <c r="AS89" s="172" t="s">
        <v>54</v>
      </c>
      <c r="AT89" s="173"/>
      <c r="AU89" s="45"/>
      <c r="AV89" s="45"/>
      <c r="AW89" s="45"/>
      <c r="AX89" s="45"/>
      <c r="AY89" s="45"/>
      <c r="AZ89" s="45"/>
      <c r="BA89" s="45"/>
      <c r="BB89" s="45"/>
      <c r="BC89" s="45"/>
      <c r="BD89" s="46"/>
    </row>
    <row r="90" spans="1:91" s="1" customFormat="1" ht="15.2" customHeight="1">
      <c r="B90" s="24"/>
      <c r="C90" s="21" t="s">
        <v>24</v>
      </c>
      <c r="L90" s="3" t="str">
        <f>IF(E14="","",E14)</f>
        <v xml:space="preserve"> </v>
      </c>
      <c r="AI90" s="21" t="s">
        <v>31</v>
      </c>
      <c r="AM90" s="170" t="str">
        <f>IF(E20="","",E20)</f>
        <v>Ing. Jakub Mikloš</v>
      </c>
      <c r="AN90" s="171"/>
      <c r="AO90" s="171"/>
      <c r="AP90" s="171"/>
      <c r="AR90" s="24"/>
      <c r="AS90" s="174"/>
      <c r="AT90" s="175"/>
      <c r="AU90" s="47"/>
      <c r="AV90" s="47"/>
      <c r="AW90" s="47"/>
      <c r="AX90" s="47"/>
      <c r="AY90" s="47"/>
      <c r="AZ90" s="47"/>
      <c r="BA90" s="47"/>
      <c r="BB90" s="47"/>
      <c r="BC90" s="47"/>
      <c r="BD90" s="48"/>
    </row>
    <row r="91" spans="1:91" s="1" customFormat="1" ht="10.9" customHeight="1">
      <c r="B91" s="24"/>
      <c r="AR91" s="24"/>
      <c r="AS91" s="174"/>
      <c r="AT91" s="175"/>
      <c r="AU91" s="47"/>
      <c r="AV91" s="47"/>
      <c r="AW91" s="47"/>
      <c r="AX91" s="47"/>
      <c r="AY91" s="47"/>
      <c r="AZ91" s="47"/>
      <c r="BA91" s="47"/>
      <c r="BB91" s="47"/>
      <c r="BC91" s="47"/>
      <c r="BD91" s="48"/>
    </row>
    <row r="92" spans="1:91" s="1" customFormat="1" ht="29.25" customHeight="1">
      <c r="B92" s="24"/>
      <c r="C92" s="157" t="s">
        <v>55</v>
      </c>
      <c r="D92" s="158"/>
      <c r="E92" s="158"/>
      <c r="F92" s="158"/>
      <c r="G92" s="158"/>
      <c r="H92" s="49"/>
      <c r="I92" s="159" t="s">
        <v>56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60" t="s">
        <v>57</v>
      </c>
      <c r="AH92" s="158"/>
      <c r="AI92" s="158"/>
      <c r="AJ92" s="158"/>
      <c r="AK92" s="158"/>
      <c r="AL92" s="158"/>
      <c r="AM92" s="158"/>
      <c r="AN92" s="159" t="s">
        <v>58</v>
      </c>
      <c r="AO92" s="158"/>
      <c r="AP92" s="161"/>
      <c r="AQ92" s="50" t="s">
        <v>59</v>
      </c>
      <c r="AR92" s="24"/>
      <c r="AS92" s="51" t="s">
        <v>60</v>
      </c>
      <c r="AT92" s="52" t="s">
        <v>61</v>
      </c>
      <c r="AU92" s="52" t="s">
        <v>62</v>
      </c>
      <c r="AV92" s="52" t="s">
        <v>63</v>
      </c>
      <c r="AW92" s="52" t="s">
        <v>64</v>
      </c>
      <c r="AX92" s="52" t="s">
        <v>65</v>
      </c>
      <c r="AY92" s="52" t="s">
        <v>66</v>
      </c>
      <c r="AZ92" s="52" t="s">
        <v>67</v>
      </c>
      <c r="BA92" s="52" t="s">
        <v>68</v>
      </c>
      <c r="BB92" s="52" t="s">
        <v>69</v>
      </c>
      <c r="BC92" s="52" t="s">
        <v>70</v>
      </c>
      <c r="BD92" s="53" t="s">
        <v>71</v>
      </c>
    </row>
    <row r="93" spans="1:91" s="1" customFormat="1" ht="10.9" customHeight="1">
      <c r="B93" s="24"/>
      <c r="AR93" s="24"/>
      <c r="AS93" s="5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</row>
    <row r="94" spans="1:91" s="5" customFormat="1" ht="32.450000000000003" customHeight="1">
      <c r="B94" s="55"/>
      <c r="C94" s="56" t="s">
        <v>72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65">
        <f>ROUND(AG95,2)</f>
        <v>0</v>
      </c>
      <c r="AH94" s="165"/>
      <c r="AI94" s="165"/>
      <c r="AJ94" s="165"/>
      <c r="AK94" s="165"/>
      <c r="AL94" s="165"/>
      <c r="AM94" s="165"/>
      <c r="AN94" s="166">
        <f>SUM(AG94,AT94)</f>
        <v>0</v>
      </c>
      <c r="AO94" s="166"/>
      <c r="AP94" s="166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>
        <f>ROUND(AU95,5)</f>
        <v>408.51333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73</v>
      </c>
      <c r="BT94" s="64" t="s">
        <v>74</v>
      </c>
      <c r="BU94" s="65" t="s">
        <v>75</v>
      </c>
      <c r="BV94" s="64" t="s">
        <v>76</v>
      </c>
      <c r="BW94" s="64" t="s">
        <v>4</v>
      </c>
      <c r="BX94" s="64" t="s">
        <v>77</v>
      </c>
      <c r="CL94" s="64" t="s">
        <v>1</v>
      </c>
    </row>
    <row r="95" spans="1:91" s="6" customFormat="1" ht="16.5" customHeight="1">
      <c r="A95" s="66" t="s">
        <v>78</v>
      </c>
      <c r="B95" s="67"/>
      <c r="C95" s="68"/>
      <c r="D95" s="164" t="s">
        <v>79</v>
      </c>
      <c r="E95" s="164"/>
      <c r="F95" s="164"/>
      <c r="G95" s="164"/>
      <c r="H95" s="164"/>
      <c r="I95" s="69"/>
      <c r="J95" s="164" t="s">
        <v>80</v>
      </c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2">
        <f>'SO 01 - Osvetlenie'!J30</f>
        <v>0</v>
      </c>
      <c r="AH95" s="163"/>
      <c r="AI95" s="163"/>
      <c r="AJ95" s="163"/>
      <c r="AK95" s="163"/>
      <c r="AL95" s="163"/>
      <c r="AM95" s="163"/>
      <c r="AN95" s="162">
        <f>SUM(AG95,AT95)</f>
        <v>0</v>
      </c>
      <c r="AO95" s="163"/>
      <c r="AP95" s="163"/>
      <c r="AQ95" s="70" t="s">
        <v>81</v>
      </c>
      <c r="AR95" s="67"/>
      <c r="AS95" s="71">
        <v>0</v>
      </c>
      <c r="AT95" s="72">
        <f>ROUND(SUM(AV95:AW95),2)</f>
        <v>0</v>
      </c>
      <c r="AU95" s="73">
        <f>'SO 01 - Osvetlenie'!P125</f>
        <v>408.51332799999994</v>
      </c>
      <c r="AV95" s="72">
        <f>'SO 01 - Osvetlenie'!J33</f>
        <v>0</v>
      </c>
      <c r="AW95" s="72">
        <f>'SO 01 - Osvetlenie'!J34</f>
        <v>0</v>
      </c>
      <c r="AX95" s="72">
        <f>'SO 01 - Osvetlenie'!J35</f>
        <v>0</v>
      </c>
      <c r="AY95" s="72">
        <f>'SO 01 - Osvetlenie'!J36</f>
        <v>0</v>
      </c>
      <c r="AZ95" s="72">
        <f>'SO 01 - Osvetlenie'!F33</f>
        <v>0</v>
      </c>
      <c r="BA95" s="72">
        <f>'SO 01 - Osvetlenie'!F34</f>
        <v>0</v>
      </c>
      <c r="BB95" s="72">
        <f>'SO 01 - Osvetlenie'!F35</f>
        <v>0</v>
      </c>
      <c r="BC95" s="72">
        <f>'SO 01 - Osvetlenie'!F36</f>
        <v>0</v>
      </c>
      <c r="BD95" s="74">
        <f>'SO 01 - Osvetlenie'!F37</f>
        <v>0</v>
      </c>
      <c r="BT95" s="75" t="s">
        <v>82</v>
      </c>
      <c r="BV95" s="75" t="s">
        <v>76</v>
      </c>
      <c r="BW95" s="75" t="s">
        <v>83</v>
      </c>
      <c r="BX95" s="75" t="s">
        <v>4</v>
      </c>
      <c r="CL95" s="75" t="s">
        <v>1</v>
      </c>
      <c r="CM95" s="75" t="s">
        <v>74</v>
      </c>
    </row>
    <row r="96" spans="1:91" s="1" customFormat="1" ht="30" customHeight="1">
      <c r="B96" s="24"/>
      <c r="AR96" s="24"/>
    </row>
    <row r="97" spans="2:44" s="1" customFormat="1" ht="6.9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24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SO 01 - Osvetlenie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4"/>
  <sheetViews>
    <sheetView showGridLines="0" topLeftCell="A86" workbookViewId="0">
      <selection activeCell="I127" sqref="I127:I20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6"/>
    </row>
    <row r="2" spans="1:46" ht="36.950000000000003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2" t="s">
        <v>83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74</v>
      </c>
    </row>
    <row r="4" spans="1:46" ht="24.95" customHeight="1">
      <c r="B4" s="15"/>
      <c r="D4" s="16" t="s">
        <v>84</v>
      </c>
      <c r="L4" s="15"/>
      <c r="M4" s="77" t="s">
        <v>9</v>
      </c>
      <c r="AT4" s="12" t="s">
        <v>3</v>
      </c>
    </row>
    <row r="5" spans="1:46" ht="6.95" customHeight="1">
      <c r="B5" s="15"/>
      <c r="L5" s="15"/>
    </row>
    <row r="6" spans="1:46" ht="12" customHeight="1">
      <c r="B6" s="15"/>
      <c r="D6" s="21" t="s">
        <v>12</v>
      </c>
      <c r="L6" s="15"/>
    </row>
    <row r="7" spans="1:46" ht="16.5" customHeight="1">
      <c r="B7" s="15"/>
      <c r="E7" s="177" t="str">
        <f>'Rekapitulácia stavby'!K6</f>
        <v>VÝMENA OSVETLENIA MULTIFUNKČNÉHO IHRISKA</v>
      </c>
      <c r="F7" s="178"/>
      <c r="G7" s="178"/>
      <c r="H7" s="178"/>
      <c r="L7" s="15"/>
    </row>
    <row r="8" spans="1:46" s="1" customFormat="1" ht="12" customHeight="1">
      <c r="B8" s="24"/>
      <c r="D8" s="21" t="s">
        <v>85</v>
      </c>
      <c r="L8" s="24"/>
    </row>
    <row r="9" spans="1:46" s="1" customFormat="1" ht="36.950000000000003" customHeight="1">
      <c r="B9" s="24"/>
      <c r="E9" s="167" t="s">
        <v>86</v>
      </c>
      <c r="F9" s="176"/>
      <c r="G9" s="176"/>
      <c r="H9" s="176"/>
      <c r="L9" s="24"/>
    </row>
    <row r="10" spans="1:46" s="1" customFormat="1">
      <c r="B10" s="24"/>
      <c r="L10" s="24"/>
    </row>
    <row r="11" spans="1:46" s="1" customFormat="1" ht="12" customHeight="1">
      <c r="B11" s="24"/>
      <c r="D11" s="21" t="s">
        <v>14</v>
      </c>
      <c r="F11" s="19" t="s">
        <v>1</v>
      </c>
      <c r="I11" s="21" t="s">
        <v>15</v>
      </c>
      <c r="J11" s="19" t="s">
        <v>1</v>
      </c>
      <c r="L11" s="24"/>
    </row>
    <row r="12" spans="1:46" s="1" customFormat="1" ht="12" customHeight="1">
      <c r="B12" s="24"/>
      <c r="D12" s="21" t="s">
        <v>16</v>
      </c>
      <c r="F12" s="19" t="s">
        <v>17</v>
      </c>
      <c r="I12" s="21" t="s">
        <v>18</v>
      </c>
      <c r="J12" s="44" t="str">
        <f>'Rekapitulácia stavby'!AN8</f>
        <v>29. 5. 2019</v>
      </c>
      <c r="L12" s="24"/>
    </row>
    <row r="13" spans="1:46" s="1" customFormat="1" ht="10.9" customHeight="1">
      <c r="B13" s="24"/>
      <c r="L13" s="24"/>
    </row>
    <row r="14" spans="1:46" s="1" customFormat="1" ht="12" customHeight="1">
      <c r="B14" s="24"/>
      <c r="D14" s="21" t="s">
        <v>20</v>
      </c>
      <c r="I14" s="21" t="s">
        <v>21</v>
      </c>
      <c r="J14" s="19" t="str">
        <f>IF('Rekapitulácia stavby'!AN10="","",'Rekapitulácia stavby'!AN10)</f>
        <v/>
      </c>
      <c r="L14" s="24"/>
    </row>
    <row r="15" spans="1:46" s="1" customFormat="1" ht="18" customHeight="1">
      <c r="B15" s="24"/>
      <c r="E15" s="19" t="str">
        <f>IF('Rekapitulácia stavby'!E11="","",'Rekapitulácia stavby'!E11)</f>
        <v xml:space="preserve"> </v>
      </c>
      <c r="I15" s="21" t="s">
        <v>23</v>
      </c>
      <c r="J15" s="19" t="str">
        <f>IF('Rekapitulácia stavby'!AN11="","",'Rekapitulácia stavby'!AN11)</f>
        <v/>
      </c>
      <c r="L15" s="24"/>
    </row>
    <row r="16" spans="1:46" s="1" customFormat="1" ht="6.95" customHeight="1">
      <c r="B16" s="24"/>
      <c r="L16" s="24"/>
    </row>
    <row r="17" spans="2:12" s="1" customFormat="1" ht="12" customHeight="1">
      <c r="B17" s="24"/>
      <c r="D17" s="21" t="s">
        <v>24</v>
      </c>
      <c r="I17" s="21" t="s">
        <v>21</v>
      </c>
      <c r="J17" s="19" t="str">
        <f>'Rekapitulácia stavby'!AN13</f>
        <v/>
      </c>
      <c r="L17" s="24"/>
    </row>
    <row r="18" spans="2:12" s="1" customFormat="1" ht="18" customHeight="1">
      <c r="B18" s="24"/>
      <c r="E18" s="150" t="str">
        <f>'Rekapitulácia stavby'!E14</f>
        <v xml:space="preserve"> </v>
      </c>
      <c r="F18" s="150"/>
      <c r="G18" s="150"/>
      <c r="H18" s="150"/>
      <c r="I18" s="21" t="s">
        <v>23</v>
      </c>
      <c r="J18" s="19" t="str">
        <f>'Rekapitulácia stavby'!AN14</f>
        <v/>
      </c>
      <c r="L18" s="24"/>
    </row>
    <row r="19" spans="2:12" s="1" customFormat="1" ht="6.95" customHeight="1">
      <c r="B19" s="24"/>
      <c r="L19" s="24"/>
    </row>
    <row r="20" spans="2:12" s="1" customFormat="1" ht="12" customHeight="1">
      <c r="B20" s="24"/>
      <c r="D20" s="21" t="s">
        <v>25</v>
      </c>
      <c r="I20" s="21" t="s">
        <v>21</v>
      </c>
      <c r="J20" s="19" t="s">
        <v>26</v>
      </c>
      <c r="L20" s="24"/>
    </row>
    <row r="21" spans="2:12" s="1" customFormat="1" ht="18" customHeight="1">
      <c r="B21" s="24"/>
      <c r="E21" s="19" t="s">
        <v>27</v>
      </c>
      <c r="I21" s="21" t="s">
        <v>23</v>
      </c>
      <c r="J21" s="19" t="s">
        <v>28</v>
      </c>
      <c r="L21" s="24"/>
    </row>
    <row r="22" spans="2:12" s="1" customFormat="1" ht="6.95" customHeight="1">
      <c r="B22" s="24"/>
      <c r="L22" s="24"/>
    </row>
    <row r="23" spans="2:12" s="1" customFormat="1" ht="12" customHeight="1">
      <c r="B23" s="24"/>
      <c r="D23" s="21" t="s">
        <v>31</v>
      </c>
      <c r="I23" s="21" t="s">
        <v>21</v>
      </c>
      <c r="J23" s="19" t="s">
        <v>1</v>
      </c>
      <c r="L23" s="24"/>
    </row>
    <row r="24" spans="2:12" s="1" customFormat="1" ht="18" customHeight="1">
      <c r="B24" s="24"/>
      <c r="E24" s="19" t="s">
        <v>32</v>
      </c>
      <c r="I24" s="21" t="s">
        <v>23</v>
      </c>
      <c r="J24" s="19" t="s">
        <v>1</v>
      </c>
      <c r="L24" s="24"/>
    </row>
    <row r="25" spans="2:12" s="1" customFormat="1" ht="6.95" customHeight="1">
      <c r="B25" s="24"/>
      <c r="L25" s="24"/>
    </row>
    <row r="26" spans="2:12" s="1" customFormat="1" ht="12" customHeight="1">
      <c r="B26" s="24"/>
      <c r="D26" s="21" t="s">
        <v>33</v>
      </c>
      <c r="L26" s="24"/>
    </row>
    <row r="27" spans="2:12" s="7" customFormat="1" ht="16.5" customHeight="1">
      <c r="B27" s="78"/>
      <c r="E27" s="154" t="s">
        <v>1</v>
      </c>
      <c r="F27" s="154"/>
      <c r="G27" s="154"/>
      <c r="H27" s="154"/>
      <c r="L27" s="78"/>
    </row>
    <row r="28" spans="2:12" s="1" customFormat="1" ht="6.95" customHeight="1">
      <c r="B28" s="24"/>
      <c r="L28" s="24"/>
    </row>
    <row r="29" spans="2:12" s="1" customFormat="1" ht="6.95" customHeight="1">
      <c r="B29" s="24"/>
      <c r="D29" s="45"/>
      <c r="E29" s="45"/>
      <c r="F29" s="45"/>
      <c r="G29" s="45"/>
      <c r="H29" s="45"/>
      <c r="I29" s="45"/>
      <c r="J29" s="45"/>
      <c r="K29" s="45"/>
      <c r="L29" s="24"/>
    </row>
    <row r="30" spans="2:12" s="1" customFormat="1" ht="25.35" customHeight="1">
      <c r="B30" s="24"/>
      <c r="D30" s="79" t="s">
        <v>34</v>
      </c>
      <c r="J30" s="58">
        <f>ROUND(J125, 2)</f>
        <v>0</v>
      </c>
      <c r="L30" s="24"/>
    </row>
    <row r="31" spans="2:12" s="1" customFormat="1" ht="6.95" customHeight="1">
      <c r="B31" s="24"/>
      <c r="D31" s="45"/>
      <c r="E31" s="45"/>
      <c r="F31" s="45"/>
      <c r="G31" s="45"/>
      <c r="H31" s="45"/>
      <c r="I31" s="45"/>
      <c r="J31" s="45"/>
      <c r="K31" s="45"/>
      <c r="L31" s="24"/>
    </row>
    <row r="32" spans="2:12" s="1" customFormat="1" ht="14.45" customHeight="1">
      <c r="B32" s="24"/>
      <c r="F32" s="27" t="s">
        <v>36</v>
      </c>
      <c r="I32" s="27" t="s">
        <v>35</v>
      </c>
      <c r="J32" s="27" t="s">
        <v>37</v>
      </c>
      <c r="L32" s="24"/>
    </row>
    <row r="33" spans="2:12" s="1" customFormat="1" ht="14.45" customHeight="1">
      <c r="B33" s="24"/>
      <c r="D33" s="80" t="s">
        <v>38</v>
      </c>
      <c r="E33" s="21" t="s">
        <v>39</v>
      </c>
      <c r="F33" s="81">
        <f>ROUND((SUM(BE125:BE203)),  2)</f>
        <v>0</v>
      </c>
      <c r="I33" s="82">
        <v>0.2</v>
      </c>
      <c r="J33" s="81">
        <f>ROUND(((SUM(BE125:BE203))*I33),  2)</f>
        <v>0</v>
      </c>
      <c r="L33" s="24"/>
    </row>
    <row r="34" spans="2:12" s="1" customFormat="1" ht="14.45" customHeight="1">
      <c r="B34" s="24"/>
      <c r="E34" s="21" t="s">
        <v>40</v>
      </c>
      <c r="F34" s="81">
        <f>ROUND((SUM(BF125:BF203)),  2)</f>
        <v>0</v>
      </c>
      <c r="I34" s="82">
        <v>0.2</v>
      </c>
      <c r="J34" s="81">
        <f>ROUND(((SUM(BF125:BF203))*I34),  2)</f>
        <v>0</v>
      </c>
      <c r="L34" s="24"/>
    </row>
    <row r="35" spans="2:12" s="1" customFormat="1" ht="14.45" hidden="1" customHeight="1">
      <c r="B35" s="24"/>
      <c r="E35" s="21" t="s">
        <v>41</v>
      </c>
      <c r="F35" s="81">
        <f>ROUND((SUM(BG125:BG203)),  2)</f>
        <v>0</v>
      </c>
      <c r="I35" s="82">
        <v>0.2</v>
      </c>
      <c r="J35" s="81">
        <f>0</f>
        <v>0</v>
      </c>
      <c r="L35" s="24"/>
    </row>
    <row r="36" spans="2:12" s="1" customFormat="1" ht="14.45" hidden="1" customHeight="1">
      <c r="B36" s="24"/>
      <c r="E36" s="21" t="s">
        <v>42</v>
      </c>
      <c r="F36" s="81">
        <f>ROUND((SUM(BH125:BH203)),  2)</f>
        <v>0</v>
      </c>
      <c r="I36" s="82">
        <v>0.2</v>
      </c>
      <c r="J36" s="81">
        <f>0</f>
        <v>0</v>
      </c>
      <c r="L36" s="24"/>
    </row>
    <row r="37" spans="2:12" s="1" customFormat="1" ht="14.45" hidden="1" customHeight="1">
      <c r="B37" s="24"/>
      <c r="E37" s="21" t="s">
        <v>43</v>
      </c>
      <c r="F37" s="81">
        <f>ROUND((SUM(BI125:BI203)),  2)</f>
        <v>0</v>
      </c>
      <c r="I37" s="82">
        <v>0</v>
      </c>
      <c r="J37" s="81">
        <f>0</f>
        <v>0</v>
      </c>
      <c r="L37" s="24"/>
    </row>
    <row r="38" spans="2:12" s="1" customFormat="1" ht="6.95" customHeight="1">
      <c r="B38" s="24"/>
      <c r="L38" s="24"/>
    </row>
    <row r="39" spans="2:12" s="1" customFormat="1" ht="25.35" customHeight="1">
      <c r="B39" s="24"/>
      <c r="C39" s="83"/>
      <c r="D39" s="84" t="s">
        <v>44</v>
      </c>
      <c r="E39" s="49"/>
      <c r="F39" s="49"/>
      <c r="G39" s="85" t="s">
        <v>45</v>
      </c>
      <c r="H39" s="86" t="s">
        <v>46</v>
      </c>
      <c r="I39" s="49"/>
      <c r="J39" s="87">
        <f>SUM(J30:J37)</f>
        <v>0</v>
      </c>
      <c r="K39" s="88"/>
      <c r="L39" s="24"/>
    </row>
    <row r="40" spans="2:12" s="1" customFormat="1" ht="14.45" customHeight="1">
      <c r="B40" s="24"/>
      <c r="L40" s="24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24"/>
      <c r="D50" s="33" t="s">
        <v>47</v>
      </c>
      <c r="E50" s="34"/>
      <c r="F50" s="34"/>
      <c r="G50" s="33" t="s">
        <v>48</v>
      </c>
      <c r="H50" s="34"/>
      <c r="I50" s="34"/>
      <c r="J50" s="34"/>
      <c r="K50" s="34"/>
      <c r="L50" s="24"/>
    </row>
    <row r="51" spans="2:12">
      <c r="B51" s="15"/>
      <c r="L51" s="15"/>
    </row>
    <row r="52" spans="2:12">
      <c r="B52" s="15"/>
      <c r="L52" s="15"/>
    </row>
    <row r="53" spans="2:12">
      <c r="B53" s="15"/>
      <c r="L53" s="15"/>
    </row>
    <row r="54" spans="2:12">
      <c r="B54" s="15"/>
      <c r="L54" s="15"/>
    </row>
    <row r="55" spans="2:12">
      <c r="B55" s="15"/>
      <c r="L55" s="15"/>
    </row>
    <row r="56" spans="2:12">
      <c r="B56" s="15"/>
      <c r="L56" s="15"/>
    </row>
    <row r="57" spans="2:12">
      <c r="B57" s="15"/>
      <c r="L57" s="15"/>
    </row>
    <row r="58" spans="2:12">
      <c r="B58" s="15"/>
      <c r="L58" s="15"/>
    </row>
    <row r="59" spans="2:12">
      <c r="B59" s="15"/>
      <c r="L59" s="15"/>
    </row>
    <row r="60" spans="2:12">
      <c r="B60" s="15"/>
      <c r="L60" s="15"/>
    </row>
    <row r="61" spans="2:12" s="1" customFormat="1" ht="12.75">
      <c r="B61" s="24"/>
      <c r="D61" s="35" t="s">
        <v>49</v>
      </c>
      <c r="E61" s="26"/>
      <c r="F61" s="89" t="s">
        <v>50</v>
      </c>
      <c r="G61" s="35" t="s">
        <v>49</v>
      </c>
      <c r="H61" s="26"/>
      <c r="I61" s="26"/>
      <c r="J61" s="90" t="s">
        <v>50</v>
      </c>
      <c r="K61" s="26"/>
      <c r="L61" s="24"/>
    </row>
    <row r="62" spans="2:12">
      <c r="B62" s="15"/>
      <c r="L62" s="15"/>
    </row>
    <row r="63" spans="2:12">
      <c r="B63" s="15"/>
      <c r="L63" s="15"/>
    </row>
    <row r="64" spans="2:12">
      <c r="B64" s="15"/>
      <c r="L64" s="15"/>
    </row>
    <row r="65" spans="2:12" s="1" customFormat="1" ht="12.75">
      <c r="B65" s="24"/>
      <c r="D65" s="33" t="s">
        <v>51</v>
      </c>
      <c r="E65" s="34"/>
      <c r="F65" s="34"/>
      <c r="G65" s="33" t="s">
        <v>52</v>
      </c>
      <c r="H65" s="34"/>
      <c r="I65" s="34"/>
      <c r="J65" s="34"/>
      <c r="K65" s="34"/>
      <c r="L65" s="24"/>
    </row>
    <row r="66" spans="2:12">
      <c r="B66" s="15"/>
      <c r="L66" s="15"/>
    </row>
    <row r="67" spans="2:12">
      <c r="B67" s="15"/>
      <c r="L67" s="15"/>
    </row>
    <row r="68" spans="2:12">
      <c r="B68" s="15"/>
      <c r="L68" s="15"/>
    </row>
    <row r="69" spans="2:12">
      <c r="B69" s="15"/>
      <c r="L69" s="15"/>
    </row>
    <row r="70" spans="2:12">
      <c r="B70" s="15"/>
      <c r="L70" s="15"/>
    </row>
    <row r="71" spans="2:12">
      <c r="B71" s="15"/>
      <c r="L71" s="15"/>
    </row>
    <row r="72" spans="2:12">
      <c r="B72" s="15"/>
      <c r="L72" s="15"/>
    </row>
    <row r="73" spans="2:12">
      <c r="B73" s="15"/>
      <c r="L73" s="15"/>
    </row>
    <row r="74" spans="2:12">
      <c r="B74" s="15"/>
      <c r="L74" s="15"/>
    </row>
    <row r="75" spans="2:12">
      <c r="B75" s="15"/>
      <c r="L75" s="15"/>
    </row>
    <row r="76" spans="2:12" s="1" customFormat="1" ht="12.75">
      <c r="B76" s="24"/>
      <c r="D76" s="35" t="s">
        <v>49</v>
      </c>
      <c r="E76" s="26"/>
      <c r="F76" s="89" t="s">
        <v>50</v>
      </c>
      <c r="G76" s="35" t="s">
        <v>49</v>
      </c>
      <c r="H76" s="26"/>
      <c r="I76" s="26"/>
      <c r="J76" s="90" t="s">
        <v>50</v>
      </c>
      <c r="K76" s="26"/>
      <c r="L76" s="24"/>
    </row>
    <row r="77" spans="2:12" s="1" customFormat="1" ht="14.4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24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24"/>
    </row>
    <row r="82" spans="2:47" s="1" customFormat="1" ht="24.95" customHeight="1">
      <c r="B82" s="24"/>
      <c r="C82" s="16" t="s">
        <v>87</v>
      </c>
      <c r="L82" s="24"/>
    </row>
    <row r="83" spans="2:47" s="1" customFormat="1" ht="6.95" customHeight="1">
      <c r="B83" s="24"/>
      <c r="L83" s="24"/>
    </row>
    <row r="84" spans="2:47" s="1" customFormat="1" ht="12" customHeight="1">
      <c r="B84" s="24"/>
      <c r="C84" s="21" t="s">
        <v>12</v>
      </c>
      <c r="L84" s="24"/>
    </row>
    <row r="85" spans="2:47" s="1" customFormat="1" ht="16.5" customHeight="1">
      <c r="B85" s="24"/>
      <c r="E85" s="177" t="str">
        <f>E7</f>
        <v>VÝMENA OSVETLENIA MULTIFUNKČNÉHO IHRISKA</v>
      </c>
      <c r="F85" s="178"/>
      <c r="G85" s="178"/>
      <c r="H85" s="178"/>
      <c r="L85" s="24"/>
    </row>
    <row r="86" spans="2:47" s="1" customFormat="1" ht="12" customHeight="1">
      <c r="B86" s="24"/>
      <c r="C86" s="21" t="s">
        <v>85</v>
      </c>
      <c r="L86" s="24"/>
    </row>
    <row r="87" spans="2:47" s="1" customFormat="1" ht="16.5" customHeight="1">
      <c r="B87" s="24"/>
      <c r="E87" s="167" t="str">
        <f>E9</f>
        <v>SO 01 - Osvetlenie</v>
      </c>
      <c r="F87" s="176"/>
      <c r="G87" s="176"/>
      <c r="H87" s="176"/>
      <c r="L87" s="24"/>
    </row>
    <row r="88" spans="2:47" s="1" customFormat="1" ht="6.95" customHeight="1">
      <c r="B88" s="24"/>
      <c r="L88" s="24"/>
    </row>
    <row r="89" spans="2:47" s="1" customFormat="1" ht="12" customHeight="1">
      <c r="B89" s="24"/>
      <c r="C89" s="21" t="s">
        <v>16</v>
      </c>
      <c r="F89" s="19" t="str">
        <f>F12</f>
        <v>k.ú. Drienica</v>
      </c>
      <c r="I89" s="21" t="s">
        <v>18</v>
      </c>
      <c r="J89" s="44" t="str">
        <f>IF(J12="","",J12)</f>
        <v>29. 5. 2019</v>
      </c>
      <c r="L89" s="24"/>
    </row>
    <row r="90" spans="2:47" s="1" customFormat="1" ht="6.95" customHeight="1">
      <c r="B90" s="24"/>
      <c r="L90" s="24"/>
    </row>
    <row r="91" spans="2:47" s="1" customFormat="1" ht="15.2" customHeight="1">
      <c r="B91" s="24"/>
      <c r="C91" s="21" t="s">
        <v>20</v>
      </c>
      <c r="F91" s="19" t="str">
        <f>E15</f>
        <v xml:space="preserve"> </v>
      </c>
      <c r="I91" s="21" t="s">
        <v>25</v>
      </c>
      <c r="J91" s="22" t="str">
        <f>E21</f>
        <v>MJ projekt s.r.o.</v>
      </c>
      <c r="L91" s="24"/>
    </row>
    <row r="92" spans="2:47" s="1" customFormat="1" ht="15.2" customHeight="1">
      <c r="B92" s="24"/>
      <c r="C92" s="21" t="s">
        <v>24</v>
      </c>
      <c r="F92" s="19" t="str">
        <f>IF(E18="","",E18)</f>
        <v xml:space="preserve"> </v>
      </c>
      <c r="I92" s="21" t="s">
        <v>31</v>
      </c>
      <c r="J92" s="22" t="str">
        <f>E24</f>
        <v>Ing. Jakub Mikloš</v>
      </c>
      <c r="L92" s="24"/>
    </row>
    <row r="93" spans="2:47" s="1" customFormat="1" ht="10.35" customHeight="1">
      <c r="B93" s="24"/>
      <c r="L93" s="24"/>
    </row>
    <row r="94" spans="2:47" s="1" customFormat="1" ht="29.25" customHeight="1">
      <c r="B94" s="24"/>
      <c r="C94" s="91" t="s">
        <v>88</v>
      </c>
      <c r="D94" s="83"/>
      <c r="E94" s="83"/>
      <c r="F94" s="83"/>
      <c r="G94" s="83"/>
      <c r="H94" s="83"/>
      <c r="I94" s="83"/>
      <c r="J94" s="92" t="s">
        <v>89</v>
      </c>
      <c r="K94" s="83"/>
      <c r="L94" s="24"/>
    </row>
    <row r="95" spans="2:47" s="1" customFormat="1" ht="10.35" customHeight="1">
      <c r="B95" s="24"/>
      <c r="L95" s="24"/>
    </row>
    <row r="96" spans="2:47" s="1" customFormat="1" ht="22.9" customHeight="1">
      <c r="B96" s="24"/>
      <c r="C96" s="93" t="s">
        <v>90</v>
      </c>
      <c r="J96" s="58">
        <f>J125</f>
        <v>0</v>
      </c>
      <c r="L96" s="24"/>
      <c r="AU96" s="12" t="s">
        <v>91</v>
      </c>
    </row>
    <row r="97" spans="2:12" s="8" customFormat="1" ht="24.95" customHeight="1">
      <c r="B97" s="94"/>
      <c r="D97" s="95" t="s">
        <v>92</v>
      </c>
      <c r="E97" s="96"/>
      <c r="F97" s="96"/>
      <c r="G97" s="96"/>
      <c r="H97" s="96"/>
      <c r="I97" s="96"/>
      <c r="J97" s="97">
        <f>J126</f>
        <v>0</v>
      </c>
      <c r="L97" s="94"/>
    </row>
    <row r="98" spans="2:12" s="8" customFormat="1" ht="24.95" customHeight="1">
      <c r="B98" s="94"/>
      <c r="D98" s="95" t="s">
        <v>93</v>
      </c>
      <c r="E98" s="96"/>
      <c r="F98" s="96"/>
      <c r="G98" s="96"/>
      <c r="H98" s="96"/>
      <c r="I98" s="96"/>
      <c r="J98" s="97">
        <f>J128</f>
        <v>0</v>
      </c>
      <c r="L98" s="94"/>
    </row>
    <row r="99" spans="2:12" s="8" customFormat="1" ht="24.95" customHeight="1">
      <c r="B99" s="94"/>
      <c r="D99" s="95" t="s">
        <v>94</v>
      </c>
      <c r="E99" s="96"/>
      <c r="F99" s="96"/>
      <c r="G99" s="96"/>
      <c r="H99" s="96"/>
      <c r="I99" s="96"/>
      <c r="J99" s="97">
        <f>J130</f>
        <v>0</v>
      </c>
      <c r="L99" s="94"/>
    </row>
    <row r="100" spans="2:12" s="8" customFormat="1" ht="24.95" customHeight="1">
      <c r="B100" s="94"/>
      <c r="D100" s="95" t="s">
        <v>95</v>
      </c>
      <c r="E100" s="96"/>
      <c r="F100" s="96"/>
      <c r="G100" s="96"/>
      <c r="H100" s="96"/>
      <c r="I100" s="96"/>
      <c r="J100" s="97">
        <f>J133</f>
        <v>0</v>
      </c>
      <c r="L100" s="94"/>
    </row>
    <row r="101" spans="2:12" s="8" customFormat="1" ht="24.95" customHeight="1">
      <c r="B101" s="94"/>
      <c r="D101" s="95" t="s">
        <v>96</v>
      </c>
      <c r="E101" s="96"/>
      <c r="F101" s="96"/>
      <c r="G101" s="96"/>
      <c r="H101" s="96"/>
      <c r="I101" s="96"/>
      <c r="J101" s="97">
        <f>J135</f>
        <v>0</v>
      </c>
      <c r="L101" s="94"/>
    </row>
    <row r="102" spans="2:12" s="8" customFormat="1" ht="24.95" customHeight="1">
      <c r="B102" s="94"/>
      <c r="D102" s="95" t="s">
        <v>97</v>
      </c>
      <c r="E102" s="96"/>
      <c r="F102" s="96"/>
      <c r="G102" s="96"/>
      <c r="H102" s="96"/>
      <c r="I102" s="96"/>
      <c r="J102" s="97">
        <f>J160</f>
        <v>0</v>
      </c>
      <c r="L102" s="94"/>
    </row>
    <row r="103" spans="2:12" s="8" customFormat="1" ht="24.95" customHeight="1">
      <c r="B103" s="94"/>
      <c r="D103" s="95" t="s">
        <v>98</v>
      </c>
      <c r="E103" s="96"/>
      <c r="F103" s="96"/>
      <c r="G103" s="96"/>
      <c r="H103" s="96"/>
      <c r="I103" s="96"/>
      <c r="J103" s="97">
        <f>J181</f>
        <v>0</v>
      </c>
      <c r="L103" s="94"/>
    </row>
    <row r="104" spans="2:12" s="8" customFormat="1" ht="24.95" customHeight="1">
      <c r="B104" s="94"/>
      <c r="D104" s="95" t="s">
        <v>99</v>
      </c>
      <c r="E104" s="96"/>
      <c r="F104" s="96"/>
      <c r="G104" s="96"/>
      <c r="H104" s="96"/>
      <c r="I104" s="96"/>
      <c r="J104" s="97">
        <f>J186</f>
        <v>0</v>
      </c>
      <c r="L104" s="94"/>
    </row>
    <row r="105" spans="2:12" s="8" customFormat="1" ht="24.95" customHeight="1">
      <c r="B105" s="94"/>
      <c r="D105" s="95" t="s">
        <v>100</v>
      </c>
      <c r="E105" s="96"/>
      <c r="F105" s="96"/>
      <c r="G105" s="96"/>
      <c r="H105" s="96"/>
      <c r="I105" s="96"/>
      <c r="J105" s="97">
        <f>J197</f>
        <v>0</v>
      </c>
      <c r="L105" s="94"/>
    </row>
    <row r="106" spans="2:12" s="1" customFormat="1" ht="21.75" customHeight="1">
      <c r="B106" s="24"/>
      <c r="L106" s="24"/>
    </row>
    <row r="107" spans="2:12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24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24"/>
    </row>
    <row r="112" spans="2:12" s="1" customFormat="1" ht="24.95" customHeight="1">
      <c r="B112" s="24"/>
      <c r="C112" s="16" t="s">
        <v>101</v>
      </c>
      <c r="L112" s="24"/>
    </row>
    <row r="113" spans="2:65" s="1" customFormat="1" ht="6.95" customHeight="1">
      <c r="B113" s="24"/>
      <c r="L113" s="24"/>
    </row>
    <row r="114" spans="2:65" s="1" customFormat="1" ht="12" customHeight="1">
      <c r="B114" s="24"/>
      <c r="C114" s="21" t="s">
        <v>12</v>
      </c>
      <c r="L114" s="24"/>
    </row>
    <row r="115" spans="2:65" s="1" customFormat="1" ht="16.5" customHeight="1">
      <c r="B115" s="24"/>
      <c r="E115" s="177" t="str">
        <f>E7</f>
        <v>VÝMENA OSVETLENIA MULTIFUNKČNÉHO IHRISKA</v>
      </c>
      <c r="F115" s="178"/>
      <c r="G115" s="178"/>
      <c r="H115" s="178"/>
      <c r="L115" s="24"/>
    </row>
    <row r="116" spans="2:65" s="1" customFormat="1" ht="12" customHeight="1">
      <c r="B116" s="24"/>
      <c r="C116" s="21" t="s">
        <v>85</v>
      </c>
      <c r="L116" s="24"/>
    </row>
    <row r="117" spans="2:65" s="1" customFormat="1" ht="16.5" customHeight="1">
      <c r="B117" s="24"/>
      <c r="E117" s="167" t="str">
        <f>E9</f>
        <v>SO 01 - Osvetlenie</v>
      </c>
      <c r="F117" s="176"/>
      <c r="G117" s="176"/>
      <c r="H117" s="176"/>
      <c r="L117" s="24"/>
    </row>
    <row r="118" spans="2:65" s="1" customFormat="1" ht="6.95" customHeight="1">
      <c r="B118" s="24"/>
      <c r="L118" s="24"/>
    </row>
    <row r="119" spans="2:65" s="1" customFormat="1" ht="12" customHeight="1">
      <c r="B119" s="24"/>
      <c r="C119" s="21" t="s">
        <v>16</v>
      </c>
      <c r="F119" s="19" t="str">
        <f>F12</f>
        <v>k.ú. Drienica</v>
      </c>
      <c r="I119" s="21" t="s">
        <v>18</v>
      </c>
      <c r="J119" s="44" t="str">
        <f>IF(J12="","",J12)</f>
        <v>29. 5. 2019</v>
      </c>
      <c r="L119" s="24"/>
    </row>
    <row r="120" spans="2:65" s="1" customFormat="1" ht="6.95" customHeight="1">
      <c r="B120" s="24"/>
      <c r="L120" s="24"/>
    </row>
    <row r="121" spans="2:65" s="1" customFormat="1" ht="15.2" customHeight="1">
      <c r="B121" s="24"/>
      <c r="C121" s="21" t="s">
        <v>20</v>
      </c>
      <c r="F121" s="19" t="str">
        <f>E15</f>
        <v xml:space="preserve"> </v>
      </c>
      <c r="I121" s="21" t="s">
        <v>25</v>
      </c>
      <c r="J121" s="22" t="str">
        <f>E21</f>
        <v>MJ projekt s.r.o.</v>
      </c>
      <c r="L121" s="24"/>
    </row>
    <row r="122" spans="2:65" s="1" customFormat="1" ht="15.2" customHeight="1">
      <c r="B122" s="24"/>
      <c r="C122" s="21" t="s">
        <v>24</v>
      </c>
      <c r="F122" s="19" t="str">
        <f>IF(E18="","",E18)</f>
        <v xml:space="preserve"> </v>
      </c>
      <c r="I122" s="21" t="s">
        <v>31</v>
      </c>
      <c r="J122" s="22" t="str">
        <f>E24</f>
        <v>Ing. Jakub Mikloš</v>
      </c>
      <c r="L122" s="24"/>
    </row>
    <row r="123" spans="2:65" s="1" customFormat="1" ht="10.35" customHeight="1">
      <c r="B123" s="24"/>
      <c r="L123" s="24"/>
    </row>
    <row r="124" spans="2:65" s="9" customFormat="1" ht="29.25" customHeight="1">
      <c r="B124" s="98"/>
      <c r="C124" s="99" t="s">
        <v>102</v>
      </c>
      <c r="D124" s="100" t="s">
        <v>59</v>
      </c>
      <c r="E124" s="100" t="s">
        <v>55</v>
      </c>
      <c r="F124" s="100" t="s">
        <v>56</v>
      </c>
      <c r="G124" s="100" t="s">
        <v>103</v>
      </c>
      <c r="H124" s="100" t="s">
        <v>104</v>
      </c>
      <c r="I124" s="100" t="s">
        <v>105</v>
      </c>
      <c r="J124" s="101" t="s">
        <v>89</v>
      </c>
      <c r="K124" s="102" t="s">
        <v>106</v>
      </c>
      <c r="L124" s="98"/>
      <c r="M124" s="51" t="s">
        <v>1</v>
      </c>
      <c r="N124" s="52" t="s">
        <v>38</v>
      </c>
      <c r="O124" s="52" t="s">
        <v>107</v>
      </c>
      <c r="P124" s="52" t="s">
        <v>108</v>
      </c>
      <c r="Q124" s="52" t="s">
        <v>109</v>
      </c>
      <c r="R124" s="52" t="s">
        <v>110</v>
      </c>
      <c r="S124" s="52" t="s">
        <v>111</v>
      </c>
      <c r="T124" s="53" t="s">
        <v>112</v>
      </c>
    </row>
    <row r="125" spans="2:65" s="1" customFormat="1" ht="22.9" customHeight="1">
      <c r="B125" s="24"/>
      <c r="C125" s="56" t="s">
        <v>90</v>
      </c>
      <c r="J125" s="103">
        <f>BK125</f>
        <v>0</v>
      </c>
      <c r="L125" s="24"/>
      <c r="M125" s="54"/>
      <c r="N125" s="45"/>
      <c r="O125" s="45"/>
      <c r="P125" s="104">
        <f>P126+P128+P130+P133+P135+P160+P181+P186+P197</f>
        <v>408.51332799999994</v>
      </c>
      <c r="Q125" s="45"/>
      <c r="R125" s="104">
        <f>R126+R128+R130+R133+R135+R160+R181+R186+R197</f>
        <v>16.803273999999998</v>
      </c>
      <c r="S125" s="45"/>
      <c r="T125" s="105">
        <f>T126+T128+T130+T133+T135+T160+T181+T186+T197</f>
        <v>10.4</v>
      </c>
      <c r="AT125" s="12" t="s">
        <v>73</v>
      </c>
      <c r="AU125" s="12" t="s">
        <v>91</v>
      </c>
      <c r="BK125" s="106">
        <f>BK126+BK128+BK130+BK133+BK135+BK160+BK181+BK186+BK197</f>
        <v>0</v>
      </c>
    </row>
    <row r="126" spans="2:65" s="10" customFormat="1" ht="25.9" customHeight="1">
      <c r="B126" s="107"/>
      <c r="D126" s="108" t="s">
        <v>73</v>
      </c>
      <c r="E126" s="109" t="s">
        <v>113</v>
      </c>
      <c r="F126" s="109" t="s">
        <v>114</v>
      </c>
      <c r="J126" s="110">
        <f>BK126</f>
        <v>0</v>
      </c>
      <c r="L126" s="107"/>
      <c r="M126" s="111"/>
      <c r="N126" s="112"/>
      <c r="O126" s="112"/>
      <c r="P126" s="113">
        <f>P127</f>
        <v>0</v>
      </c>
      <c r="Q126" s="112"/>
      <c r="R126" s="113">
        <f>R127</f>
        <v>5.7350999999999992</v>
      </c>
      <c r="S126" s="112"/>
      <c r="T126" s="114">
        <f>T127</f>
        <v>0</v>
      </c>
      <c r="AR126" s="108" t="s">
        <v>82</v>
      </c>
      <c r="AT126" s="115" t="s">
        <v>73</v>
      </c>
      <c r="AU126" s="115" t="s">
        <v>74</v>
      </c>
      <c r="AY126" s="108" t="s">
        <v>115</v>
      </c>
      <c r="BK126" s="116">
        <f>BK127</f>
        <v>0</v>
      </c>
    </row>
    <row r="127" spans="2:65" s="1" customFormat="1" ht="24" customHeight="1">
      <c r="B127" s="117"/>
      <c r="C127" s="118" t="s">
        <v>82</v>
      </c>
      <c r="D127" s="118" t="s">
        <v>116</v>
      </c>
      <c r="E127" s="119" t="s">
        <v>117</v>
      </c>
      <c r="F127" s="120" t="s">
        <v>118</v>
      </c>
      <c r="G127" s="121" t="s">
        <v>119</v>
      </c>
      <c r="H127" s="122">
        <v>2.8</v>
      </c>
      <c r="I127" s="122"/>
      <c r="J127" s="122">
        <f>ROUND(I127*H127,3)</f>
        <v>0</v>
      </c>
      <c r="K127" s="120" t="s">
        <v>120</v>
      </c>
      <c r="L127" s="123"/>
      <c r="M127" s="124" t="s">
        <v>1</v>
      </c>
      <c r="N127" s="125" t="s">
        <v>40</v>
      </c>
      <c r="O127" s="126">
        <v>0</v>
      </c>
      <c r="P127" s="126">
        <f>O127*H127</f>
        <v>0</v>
      </c>
      <c r="Q127" s="126">
        <v>2.0482499999999999</v>
      </c>
      <c r="R127" s="126">
        <f>Q127*H127</f>
        <v>5.7350999999999992</v>
      </c>
      <c r="S127" s="126">
        <v>0</v>
      </c>
      <c r="T127" s="127">
        <f>S127*H127</f>
        <v>0</v>
      </c>
      <c r="AR127" s="128" t="s">
        <v>121</v>
      </c>
      <c r="AT127" s="128" t="s">
        <v>116</v>
      </c>
      <c r="AU127" s="128" t="s">
        <v>82</v>
      </c>
      <c r="AY127" s="12" t="s">
        <v>115</v>
      </c>
      <c r="BE127" s="129">
        <f>IF(N127="základná",J127,0)</f>
        <v>0</v>
      </c>
      <c r="BF127" s="129">
        <f>IF(N127="znížená",J127,0)</f>
        <v>0</v>
      </c>
      <c r="BG127" s="129">
        <f>IF(N127="zákl. prenesená",J127,0)</f>
        <v>0</v>
      </c>
      <c r="BH127" s="129">
        <f>IF(N127="zníž. prenesená",J127,0)</f>
        <v>0</v>
      </c>
      <c r="BI127" s="129">
        <f>IF(N127="nulová",J127,0)</f>
        <v>0</v>
      </c>
      <c r="BJ127" s="12" t="s">
        <v>122</v>
      </c>
      <c r="BK127" s="130">
        <f>ROUND(I127*H127,3)</f>
        <v>0</v>
      </c>
      <c r="BL127" s="12" t="s">
        <v>123</v>
      </c>
      <c r="BM127" s="128" t="s">
        <v>124</v>
      </c>
    </row>
    <row r="128" spans="2:65" s="10" customFormat="1" ht="25.9" customHeight="1">
      <c r="B128" s="107"/>
      <c r="D128" s="108" t="s">
        <v>73</v>
      </c>
      <c r="E128" s="109" t="s">
        <v>122</v>
      </c>
      <c r="F128" s="109" t="s">
        <v>125</v>
      </c>
      <c r="J128" s="110">
        <f>BK128</f>
        <v>0</v>
      </c>
      <c r="L128" s="107"/>
      <c r="M128" s="111"/>
      <c r="N128" s="112"/>
      <c r="O128" s="112"/>
      <c r="P128" s="113">
        <f>P129</f>
        <v>1.6255679999999999</v>
      </c>
      <c r="Q128" s="112"/>
      <c r="R128" s="113">
        <f>R129</f>
        <v>6.2592039999999995</v>
      </c>
      <c r="S128" s="112"/>
      <c r="T128" s="114">
        <f>T129</f>
        <v>0</v>
      </c>
      <c r="AR128" s="108" t="s">
        <v>82</v>
      </c>
      <c r="AT128" s="115" t="s">
        <v>73</v>
      </c>
      <c r="AU128" s="115" t="s">
        <v>74</v>
      </c>
      <c r="AY128" s="108" t="s">
        <v>115</v>
      </c>
      <c r="BK128" s="116">
        <f>BK129</f>
        <v>0</v>
      </c>
    </row>
    <row r="129" spans="2:65" s="1" customFormat="1" ht="16.5" customHeight="1">
      <c r="B129" s="117"/>
      <c r="C129" s="131" t="s">
        <v>122</v>
      </c>
      <c r="D129" s="131" t="s">
        <v>126</v>
      </c>
      <c r="E129" s="132" t="s">
        <v>127</v>
      </c>
      <c r="F129" s="133" t="s">
        <v>128</v>
      </c>
      <c r="G129" s="134" t="s">
        <v>119</v>
      </c>
      <c r="H129" s="135">
        <v>2.8</v>
      </c>
      <c r="I129" s="135"/>
      <c r="J129" s="135">
        <f>ROUND(I129*H129,3)</f>
        <v>0</v>
      </c>
      <c r="K129" s="133" t="s">
        <v>120</v>
      </c>
      <c r="L129" s="24"/>
      <c r="M129" s="136" t="s">
        <v>1</v>
      </c>
      <c r="N129" s="137" t="s">
        <v>40</v>
      </c>
      <c r="O129" s="126">
        <v>0.58055999999999996</v>
      </c>
      <c r="P129" s="126">
        <f>O129*H129</f>
        <v>1.6255679999999999</v>
      </c>
      <c r="Q129" s="126">
        <v>2.23543</v>
      </c>
      <c r="R129" s="126">
        <f>Q129*H129</f>
        <v>6.2592039999999995</v>
      </c>
      <c r="S129" s="126">
        <v>0</v>
      </c>
      <c r="T129" s="127">
        <f>S129*H129</f>
        <v>0</v>
      </c>
      <c r="AR129" s="128" t="s">
        <v>123</v>
      </c>
      <c r="AT129" s="128" t="s">
        <v>126</v>
      </c>
      <c r="AU129" s="128" t="s">
        <v>82</v>
      </c>
      <c r="AY129" s="12" t="s">
        <v>115</v>
      </c>
      <c r="BE129" s="129">
        <f>IF(N129="základná",J129,0)</f>
        <v>0</v>
      </c>
      <c r="BF129" s="129">
        <f>IF(N129="znížená",J129,0)</f>
        <v>0</v>
      </c>
      <c r="BG129" s="129">
        <f>IF(N129="zákl. prenesená",J129,0)</f>
        <v>0</v>
      </c>
      <c r="BH129" s="129">
        <f>IF(N129="zníž. prenesená",J129,0)</f>
        <v>0</v>
      </c>
      <c r="BI129" s="129">
        <f>IF(N129="nulová",J129,0)</f>
        <v>0</v>
      </c>
      <c r="BJ129" s="12" t="s">
        <v>122</v>
      </c>
      <c r="BK129" s="130">
        <f>ROUND(I129*H129,3)</f>
        <v>0</v>
      </c>
      <c r="BL129" s="12" t="s">
        <v>123</v>
      </c>
      <c r="BM129" s="128" t="s">
        <v>129</v>
      </c>
    </row>
    <row r="130" spans="2:65" s="10" customFormat="1" ht="25.9" customHeight="1">
      <c r="B130" s="107"/>
      <c r="D130" s="108" t="s">
        <v>73</v>
      </c>
      <c r="E130" s="109" t="s">
        <v>82</v>
      </c>
      <c r="F130" s="109" t="s">
        <v>130</v>
      </c>
      <c r="J130" s="110">
        <f>BK130</f>
        <v>0</v>
      </c>
      <c r="L130" s="107"/>
      <c r="M130" s="111"/>
      <c r="N130" s="112"/>
      <c r="O130" s="112"/>
      <c r="P130" s="113">
        <f>SUM(P131:P132)</f>
        <v>18.327199999999998</v>
      </c>
      <c r="Q130" s="112"/>
      <c r="R130" s="113">
        <f>SUM(R131:R132)</f>
        <v>0</v>
      </c>
      <c r="S130" s="112"/>
      <c r="T130" s="114">
        <f>SUM(T131:T132)</f>
        <v>10.4</v>
      </c>
      <c r="AR130" s="108" t="s">
        <v>82</v>
      </c>
      <c r="AT130" s="115" t="s">
        <v>73</v>
      </c>
      <c r="AU130" s="115" t="s">
        <v>74</v>
      </c>
      <c r="AY130" s="108" t="s">
        <v>115</v>
      </c>
      <c r="BK130" s="116">
        <f>SUM(BK131:BK132)</f>
        <v>0</v>
      </c>
    </row>
    <row r="131" spans="2:65" s="1" customFormat="1" ht="24" customHeight="1">
      <c r="B131" s="117"/>
      <c r="C131" s="131" t="s">
        <v>131</v>
      </c>
      <c r="D131" s="131" t="s">
        <v>126</v>
      </c>
      <c r="E131" s="132" t="s">
        <v>132</v>
      </c>
      <c r="F131" s="133" t="s">
        <v>133</v>
      </c>
      <c r="G131" s="134" t="s">
        <v>134</v>
      </c>
      <c r="H131" s="135">
        <v>40</v>
      </c>
      <c r="I131" s="135"/>
      <c r="J131" s="135">
        <f>ROUND(I131*H131,3)</f>
        <v>0</v>
      </c>
      <c r="K131" s="133" t="s">
        <v>120</v>
      </c>
      <c r="L131" s="24"/>
      <c r="M131" s="136" t="s">
        <v>1</v>
      </c>
      <c r="N131" s="137" t="s">
        <v>40</v>
      </c>
      <c r="O131" s="126">
        <v>0.23599999999999999</v>
      </c>
      <c r="P131" s="126">
        <f>O131*H131</f>
        <v>9.44</v>
      </c>
      <c r="Q131" s="126">
        <v>0</v>
      </c>
      <c r="R131" s="126">
        <f>Q131*H131</f>
        <v>0</v>
      </c>
      <c r="S131" s="126">
        <v>0.26</v>
      </c>
      <c r="T131" s="127">
        <f>S131*H131</f>
        <v>10.4</v>
      </c>
      <c r="AR131" s="128" t="s">
        <v>123</v>
      </c>
      <c r="AT131" s="128" t="s">
        <v>126</v>
      </c>
      <c r="AU131" s="128" t="s">
        <v>82</v>
      </c>
      <c r="AY131" s="12" t="s">
        <v>115</v>
      </c>
      <c r="BE131" s="129">
        <f>IF(N131="základná",J131,0)</f>
        <v>0</v>
      </c>
      <c r="BF131" s="129">
        <f>IF(N131="znížená",J131,0)</f>
        <v>0</v>
      </c>
      <c r="BG131" s="129">
        <f>IF(N131="zákl. prenesená",J131,0)</f>
        <v>0</v>
      </c>
      <c r="BH131" s="129">
        <f>IF(N131="zníž. prenesená",J131,0)</f>
        <v>0</v>
      </c>
      <c r="BI131" s="129">
        <f>IF(N131="nulová",J131,0)</f>
        <v>0</v>
      </c>
      <c r="BJ131" s="12" t="s">
        <v>122</v>
      </c>
      <c r="BK131" s="130">
        <f>ROUND(I131*H131,3)</f>
        <v>0</v>
      </c>
      <c r="BL131" s="12" t="s">
        <v>123</v>
      </c>
      <c r="BM131" s="128" t="s">
        <v>135</v>
      </c>
    </row>
    <row r="132" spans="2:65" s="1" customFormat="1" ht="24" customHeight="1">
      <c r="B132" s="117"/>
      <c r="C132" s="131" t="s">
        <v>123</v>
      </c>
      <c r="D132" s="131" t="s">
        <v>126</v>
      </c>
      <c r="E132" s="132" t="s">
        <v>136</v>
      </c>
      <c r="F132" s="133" t="s">
        <v>137</v>
      </c>
      <c r="G132" s="134" t="s">
        <v>119</v>
      </c>
      <c r="H132" s="135">
        <v>2.8</v>
      </c>
      <c r="I132" s="135"/>
      <c r="J132" s="135">
        <f>ROUND(I132*H132,3)</f>
        <v>0</v>
      </c>
      <c r="K132" s="133" t="s">
        <v>120</v>
      </c>
      <c r="L132" s="24"/>
      <c r="M132" s="136" t="s">
        <v>1</v>
      </c>
      <c r="N132" s="137" t="s">
        <v>40</v>
      </c>
      <c r="O132" s="126">
        <v>3.1739999999999999</v>
      </c>
      <c r="P132" s="126">
        <f>O132*H132</f>
        <v>8.8872</v>
      </c>
      <c r="Q132" s="126">
        <v>0</v>
      </c>
      <c r="R132" s="126">
        <f>Q132*H132</f>
        <v>0</v>
      </c>
      <c r="S132" s="126">
        <v>0</v>
      </c>
      <c r="T132" s="127">
        <f>S132*H132</f>
        <v>0</v>
      </c>
      <c r="AR132" s="128" t="s">
        <v>123</v>
      </c>
      <c r="AT132" s="128" t="s">
        <v>126</v>
      </c>
      <c r="AU132" s="128" t="s">
        <v>82</v>
      </c>
      <c r="AY132" s="12" t="s">
        <v>115</v>
      </c>
      <c r="BE132" s="129">
        <f>IF(N132="základná",J132,0)</f>
        <v>0</v>
      </c>
      <c r="BF132" s="129">
        <f>IF(N132="znížená",J132,0)</f>
        <v>0</v>
      </c>
      <c r="BG132" s="129">
        <f>IF(N132="zákl. prenesená",J132,0)</f>
        <v>0</v>
      </c>
      <c r="BH132" s="129">
        <f>IF(N132="zníž. prenesená",J132,0)</f>
        <v>0</v>
      </c>
      <c r="BI132" s="129">
        <f>IF(N132="nulová",J132,0)</f>
        <v>0</v>
      </c>
      <c r="BJ132" s="12" t="s">
        <v>122</v>
      </c>
      <c r="BK132" s="130">
        <f>ROUND(I132*H132,3)</f>
        <v>0</v>
      </c>
      <c r="BL132" s="12" t="s">
        <v>123</v>
      </c>
      <c r="BM132" s="128" t="s">
        <v>138</v>
      </c>
    </row>
    <row r="133" spans="2:65" s="10" customFormat="1" ht="25.9" customHeight="1">
      <c r="B133" s="107"/>
      <c r="D133" s="108" t="s">
        <v>73</v>
      </c>
      <c r="E133" s="109" t="s">
        <v>139</v>
      </c>
      <c r="F133" s="109" t="s">
        <v>140</v>
      </c>
      <c r="J133" s="110">
        <f>BK133</f>
        <v>0</v>
      </c>
      <c r="L133" s="107"/>
      <c r="M133" s="111"/>
      <c r="N133" s="112"/>
      <c r="O133" s="112"/>
      <c r="P133" s="113">
        <f>P134</f>
        <v>33.216799999999999</v>
      </c>
      <c r="Q133" s="112"/>
      <c r="R133" s="113">
        <f>R134</f>
        <v>3.7</v>
      </c>
      <c r="S133" s="112"/>
      <c r="T133" s="114">
        <f>T134</f>
        <v>0</v>
      </c>
      <c r="AR133" s="108" t="s">
        <v>82</v>
      </c>
      <c r="AT133" s="115" t="s">
        <v>73</v>
      </c>
      <c r="AU133" s="115" t="s">
        <v>74</v>
      </c>
      <c r="AY133" s="108" t="s">
        <v>115</v>
      </c>
      <c r="BK133" s="116">
        <f>BK134</f>
        <v>0</v>
      </c>
    </row>
    <row r="134" spans="2:65" s="1" customFormat="1" ht="36" customHeight="1">
      <c r="B134" s="117"/>
      <c r="C134" s="131" t="s">
        <v>139</v>
      </c>
      <c r="D134" s="131" t="s">
        <v>126</v>
      </c>
      <c r="E134" s="132" t="s">
        <v>141</v>
      </c>
      <c r="F134" s="133" t="s">
        <v>142</v>
      </c>
      <c r="G134" s="134" t="s">
        <v>134</v>
      </c>
      <c r="H134" s="135">
        <v>40</v>
      </c>
      <c r="I134" s="135"/>
      <c r="J134" s="135">
        <f>ROUND(I134*H134,3)</f>
        <v>0</v>
      </c>
      <c r="K134" s="133" t="s">
        <v>120</v>
      </c>
      <c r="L134" s="24"/>
      <c r="M134" s="136" t="s">
        <v>1</v>
      </c>
      <c r="N134" s="137" t="s">
        <v>40</v>
      </c>
      <c r="O134" s="126">
        <v>0.83042000000000005</v>
      </c>
      <c r="P134" s="126">
        <f>O134*H134</f>
        <v>33.216799999999999</v>
      </c>
      <c r="Q134" s="126">
        <v>9.2499999999999999E-2</v>
      </c>
      <c r="R134" s="126">
        <f>Q134*H134</f>
        <v>3.7</v>
      </c>
      <c r="S134" s="126">
        <v>0</v>
      </c>
      <c r="T134" s="127">
        <f>S134*H134</f>
        <v>0</v>
      </c>
      <c r="AR134" s="128" t="s">
        <v>123</v>
      </c>
      <c r="AT134" s="128" t="s">
        <v>126</v>
      </c>
      <c r="AU134" s="128" t="s">
        <v>82</v>
      </c>
      <c r="AY134" s="12" t="s">
        <v>115</v>
      </c>
      <c r="BE134" s="129">
        <f>IF(N134="základná",J134,0)</f>
        <v>0</v>
      </c>
      <c r="BF134" s="129">
        <f>IF(N134="znížená",J134,0)</f>
        <v>0</v>
      </c>
      <c r="BG134" s="129">
        <f>IF(N134="zákl. prenesená",J134,0)</f>
        <v>0</v>
      </c>
      <c r="BH134" s="129">
        <f>IF(N134="zníž. prenesená",J134,0)</f>
        <v>0</v>
      </c>
      <c r="BI134" s="129">
        <f>IF(N134="nulová",J134,0)</f>
        <v>0</v>
      </c>
      <c r="BJ134" s="12" t="s">
        <v>122</v>
      </c>
      <c r="BK134" s="130">
        <f>ROUND(I134*H134,3)</f>
        <v>0</v>
      </c>
      <c r="BL134" s="12" t="s">
        <v>123</v>
      </c>
      <c r="BM134" s="128" t="s">
        <v>143</v>
      </c>
    </row>
    <row r="135" spans="2:65" s="10" customFormat="1" ht="25.9" customHeight="1">
      <c r="B135" s="107"/>
      <c r="D135" s="108" t="s">
        <v>73</v>
      </c>
      <c r="E135" s="109" t="s">
        <v>116</v>
      </c>
      <c r="F135" s="109" t="s">
        <v>144</v>
      </c>
      <c r="J135" s="110">
        <f>BK135</f>
        <v>0</v>
      </c>
      <c r="L135" s="107"/>
      <c r="M135" s="111"/>
      <c r="N135" s="112"/>
      <c r="O135" s="112"/>
      <c r="P135" s="113">
        <f>SUM(P136:P159)</f>
        <v>0</v>
      </c>
      <c r="Q135" s="112"/>
      <c r="R135" s="113">
        <f>SUM(R136:R159)</f>
        <v>1.1089699999999998</v>
      </c>
      <c r="S135" s="112"/>
      <c r="T135" s="114">
        <f>SUM(T136:T159)</f>
        <v>0</v>
      </c>
      <c r="AR135" s="108" t="s">
        <v>131</v>
      </c>
      <c r="AT135" s="115" t="s">
        <v>73</v>
      </c>
      <c r="AU135" s="115" t="s">
        <v>74</v>
      </c>
      <c r="AY135" s="108" t="s">
        <v>115</v>
      </c>
      <c r="BK135" s="116">
        <f>SUM(BK136:BK159)</f>
        <v>0</v>
      </c>
    </row>
    <row r="136" spans="2:65" s="1" customFormat="1" ht="24" customHeight="1">
      <c r="B136" s="117"/>
      <c r="C136" s="118" t="s">
        <v>145</v>
      </c>
      <c r="D136" s="118" t="s">
        <v>116</v>
      </c>
      <c r="E136" s="119" t="s">
        <v>146</v>
      </c>
      <c r="F136" s="120" t="s">
        <v>147</v>
      </c>
      <c r="G136" s="121" t="s">
        <v>148</v>
      </c>
      <c r="H136" s="122">
        <v>450</v>
      </c>
      <c r="I136" s="122"/>
      <c r="J136" s="122">
        <f t="shared" ref="J136:J159" si="0">ROUND(I136*H136,3)</f>
        <v>0</v>
      </c>
      <c r="K136" s="120" t="s">
        <v>120</v>
      </c>
      <c r="L136" s="123"/>
      <c r="M136" s="124" t="s">
        <v>1</v>
      </c>
      <c r="N136" s="125" t="s">
        <v>40</v>
      </c>
      <c r="O136" s="126">
        <v>0</v>
      </c>
      <c r="P136" s="126">
        <f t="shared" ref="P136:P159" si="1">O136*H136</f>
        <v>0</v>
      </c>
      <c r="Q136" s="126">
        <v>8.5999999999999998E-4</v>
      </c>
      <c r="R136" s="126">
        <f t="shared" ref="R136:R159" si="2">Q136*H136</f>
        <v>0.38700000000000001</v>
      </c>
      <c r="S136" s="126">
        <v>0</v>
      </c>
      <c r="T136" s="127">
        <f t="shared" ref="T136:T159" si="3">S136*H136</f>
        <v>0</v>
      </c>
      <c r="AR136" s="128" t="s">
        <v>149</v>
      </c>
      <c r="AT136" s="128" t="s">
        <v>116</v>
      </c>
      <c r="AU136" s="128" t="s">
        <v>82</v>
      </c>
      <c r="AY136" s="12" t="s">
        <v>115</v>
      </c>
      <c r="BE136" s="129">
        <f t="shared" ref="BE136:BE159" si="4">IF(N136="základná",J136,0)</f>
        <v>0</v>
      </c>
      <c r="BF136" s="129">
        <f t="shared" ref="BF136:BF159" si="5">IF(N136="znížená",J136,0)</f>
        <v>0</v>
      </c>
      <c r="BG136" s="129">
        <f t="shared" ref="BG136:BG159" si="6">IF(N136="zákl. prenesená",J136,0)</f>
        <v>0</v>
      </c>
      <c r="BH136" s="129">
        <f t="shared" ref="BH136:BH159" si="7">IF(N136="zníž. prenesená",J136,0)</f>
        <v>0</v>
      </c>
      <c r="BI136" s="129">
        <f t="shared" ref="BI136:BI159" si="8">IF(N136="nulová",J136,0)</f>
        <v>0</v>
      </c>
      <c r="BJ136" s="12" t="s">
        <v>122</v>
      </c>
      <c r="BK136" s="130">
        <f t="shared" ref="BK136:BK159" si="9">ROUND(I136*H136,3)</f>
        <v>0</v>
      </c>
      <c r="BL136" s="12" t="s">
        <v>149</v>
      </c>
      <c r="BM136" s="128" t="s">
        <v>150</v>
      </c>
    </row>
    <row r="137" spans="2:65" s="1" customFormat="1" ht="16.5" customHeight="1">
      <c r="B137" s="117"/>
      <c r="C137" s="118" t="s">
        <v>151</v>
      </c>
      <c r="D137" s="118" t="s">
        <v>116</v>
      </c>
      <c r="E137" s="119" t="s">
        <v>152</v>
      </c>
      <c r="F137" s="120" t="s">
        <v>153</v>
      </c>
      <c r="G137" s="121" t="s">
        <v>154</v>
      </c>
      <c r="H137" s="122">
        <v>1</v>
      </c>
      <c r="I137" s="122"/>
      <c r="J137" s="122">
        <f t="shared" si="0"/>
        <v>0</v>
      </c>
      <c r="K137" s="120" t="s">
        <v>120</v>
      </c>
      <c r="L137" s="123"/>
      <c r="M137" s="124" t="s">
        <v>1</v>
      </c>
      <c r="N137" s="125" t="s">
        <v>40</v>
      </c>
      <c r="O137" s="126">
        <v>0</v>
      </c>
      <c r="P137" s="126">
        <f t="shared" si="1"/>
        <v>0</v>
      </c>
      <c r="Q137" s="126">
        <v>5.13E-3</v>
      </c>
      <c r="R137" s="126">
        <f t="shared" si="2"/>
        <v>5.13E-3</v>
      </c>
      <c r="S137" s="126">
        <v>0</v>
      </c>
      <c r="T137" s="127">
        <f t="shared" si="3"/>
        <v>0</v>
      </c>
      <c r="AR137" s="128" t="s">
        <v>149</v>
      </c>
      <c r="AT137" s="128" t="s">
        <v>116</v>
      </c>
      <c r="AU137" s="128" t="s">
        <v>82</v>
      </c>
      <c r="AY137" s="12" t="s">
        <v>115</v>
      </c>
      <c r="BE137" s="129">
        <f t="shared" si="4"/>
        <v>0</v>
      </c>
      <c r="BF137" s="129">
        <f t="shared" si="5"/>
        <v>0</v>
      </c>
      <c r="BG137" s="129">
        <f t="shared" si="6"/>
        <v>0</v>
      </c>
      <c r="BH137" s="129">
        <f t="shared" si="7"/>
        <v>0</v>
      </c>
      <c r="BI137" s="129">
        <f t="shared" si="8"/>
        <v>0</v>
      </c>
      <c r="BJ137" s="12" t="s">
        <v>122</v>
      </c>
      <c r="BK137" s="130">
        <f t="shared" si="9"/>
        <v>0</v>
      </c>
      <c r="BL137" s="12" t="s">
        <v>149</v>
      </c>
      <c r="BM137" s="128" t="s">
        <v>155</v>
      </c>
    </row>
    <row r="138" spans="2:65" s="1" customFormat="1" ht="16.5" customHeight="1">
      <c r="B138" s="117"/>
      <c r="C138" s="118" t="s">
        <v>121</v>
      </c>
      <c r="D138" s="118" t="s">
        <v>116</v>
      </c>
      <c r="E138" s="119" t="s">
        <v>156</v>
      </c>
      <c r="F138" s="120" t="s">
        <v>157</v>
      </c>
      <c r="G138" s="121" t="s">
        <v>158</v>
      </c>
      <c r="H138" s="122">
        <v>1.6</v>
      </c>
      <c r="I138" s="122"/>
      <c r="J138" s="122">
        <f t="shared" si="0"/>
        <v>0</v>
      </c>
      <c r="K138" s="120" t="s">
        <v>120</v>
      </c>
      <c r="L138" s="123"/>
      <c r="M138" s="124" t="s">
        <v>1</v>
      </c>
      <c r="N138" s="125" t="s">
        <v>40</v>
      </c>
      <c r="O138" s="126">
        <v>0</v>
      </c>
      <c r="P138" s="126">
        <f t="shared" si="1"/>
        <v>0</v>
      </c>
      <c r="Q138" s="126">
        <v>1E-3</v>
      </c>
      <c r="R138" s="126">
        <f t="shared" si="2"/>
        <v>1.6000000000000001E-3</v>
      </c>
      <c r="S138" s="126">
        <v>0</v>
      </c>
      <c r="T138" s="127">
        <f t="shared" si="3"/>
        <v>0</v>
      </c>
      <c r="AR138" s="128" t="s">
        <v>149</v>
      </c>
      <c r="AT138" s="128" t="s">
        <v>116</v>
      </c>
      <c r="AU138" s="128" t="s">
        <v>82</v>
      </c>
      <c r="AY138" s="12" t="s">
        <v>115</v>
      </c>
      <c r="BE138" s="129">
        <f t="shared" si="4"/>
        <v>0</v>
      </c>
      <c r="BF138" s="129">
        <f t="shared" si="5"/>
        <v>0</v>
      </c>
      <c r="BG138" s="129">
        <f t="shared" si="6"/>
        <v>0</v>
      </c>
      <c r="BH138" s="129">
        <f t="shared" si="7"/>
        <v>0</v>
      </c>
      <c r="BI138" s="129">
        <f t="shared" si="8"/>
        <v>0</v>
      </c>
      <c r="BJ138" s="12" t="s">
        <v>122</v>
      </c>
      <c r="BK138" s="130">
        <f t="shared" si="9"/>
        <v>0</v>
      </c>
      <c r="BL138" s="12" t="s">
        <v>149</v>
      </c>
      <c r="BM138" s="128" t="s">
        <v>159</v>
      </c>
    </row>
    <row r="139" spans="2:65" s="1" customFormat="1" ht="16.5" customHeight="1">
      <c r="B139" s="117"/>
      <c r="C139" s="118" t="s">
        <v>160</v>
      </c>
      <c r="D139" s="118" t="s">
        <v>116</v>
      </c>
      <c r="E139" s="119" t="s">
        <v>161</v>
      </c>
      <c r="F139" s="120" t="s">
        <v>162</v>
      </c>
      <c r="G139" s="121" t="s">
        <v>158</v>
      </c>
      <c r="H139" s="122">
        <v>1.6</v>
      </c>
      <c r="I139" s="122"/>
      <c r="J139" s="122">
        <f t="shared" si="0"/>
        <v>0</v>
      </c>
      <c r="K139" s="120" t="s">
        <v>120</v>
      </c>
      <c r="L139" s="123"/>
      <c r="M139" s="124" t="s">
        <v>1</v>
      </c>
      <c r="N139" s="125" t="s">
        <v>40</v>
      </c>
      <c r="O139" s="126">
        <v>0</v>
      </c>
      <c r="P139" s="126">
        <f t="shared" si="1"/>
        <v>0</v>
      </c>
      <c r="Q139" s="126">
        <v>1E-3</v>
      </c>
      <c r="R139" s="126">
        <f t="shared" si="2"/>
        <v>1.6000000000000001E-3</v>
      </c>
      <c r="S139" s="126">
        <v>0</v>
      </c>
      <c r="T139" s="127">
        <f t="shared" si="3"/>
        <v>0</v>
      </c>
      <c r="AR139" s="128" t="s">
        <v>149</v>
      </c>
      <c r="AT139" s="128" t="s">
        <v>116</v>
      </c>
      <c r="AU139" s="128" t="s">
        <v>82</v>
      </c>
      <c r="AY139" s="12" t="s">
        <v>115</v>
      </c>
      <c r="BE139" s="129">
        <f t="shared" si="4"/>
        <v>0</v>
      </c>
      <c r="BF139" s="129">
        <f t="shared" si="5"/>
        <v>0</v>
      </c>
      <c r="BG139" s="129">
        <f t="shared" si="6"/>
        <v>0</v>
      </c>
      <c r="BH139" s="129">
        <f t="shared" si="7"/>
        <v>0</v>
      </c>
      <c r="BI139" s="129">
        <f t="shared" si="8"/>
        <v>0</v>
      </c>
      <c r="BJ139" s="12" t="s">
        <v>122</v>
      </c>
      <c r="BK139" s="130">
        <f t="shared" si="9"/>
        <v>0</v>
      </c>
      <c r="BL139" s="12" t="s">
        <v>149</v>
      </c>
      <c r="BM139" s="128" t="s">
        <v>163</v>
      </c>
    </row>
    <row r="140" spans="2:65" s="1" customFormat="1" ht="24" customHeight="1">
      <c r="B140" s="117"/>
      <c r="C140" s="118" t="s">
        <v>164</v>
      </c>
      <c r="D140" s="118" t="s">
        <v>116</v>
      </c>
      <c r="E140" s="119" t="s">
        <v>165</v>
      </c>
      <c r="F140" s="120" t="s">
        <v>166</v>
      </c>
      <c r="G140" s="121" t="s">
        <v>158</v>
      </c>
      <c r="H140" s="122">
        <v>0.8</v>
      </c>
      <c r="I140" s="122"/>
      <c r="J140" s="122">
        <f t="shared" si="0"/>
        <v>0</v>
      </c>
      <c r="K140" s="120" t="s">
        <v>120</v>
      </c>
      <c r="L140" s="123"/>
      <c r="M140" s="124" t="s">
        <v>1</v>
      </c>
      <c r="N140" s="125" t="s">
        <v>40</v>
      </c>
      <c r="O140" s="126">
        <v>0</v>
      </c>
      <c r="P140" s="126">
        <f t="shared" si="1"/>
        <v>0</v>
      </c>
      <c r="Q140" s="126">
        <v>1E-3</v>
      </c>
      <c r="R140" s="126">
        <f t="shared" si="2"/>
        <v>8.0000000000000004E-4</v>
      </c>
      <c r="S140" s="126">
        <v>0</v>
      </c>
      <c r="T140" s="127">
        <f t="shared" si="3"/>
        <v>0</v>
      </c>
      <c r="AR140" s="128" t="s">
        <v>149</v>
      </c>
      <c r="AT140" s="128" t="s">
        <v>116</v>
      </c>
      <c r="AU140" s="128" t="s">
        <v>82</v>
      </c>
      <c r="AY140" s="12" t="s">
        <v>115</v>
      </c>
      <c r="BE140" s="129">
        <f t="shared" si="4"/>
        <v>0</v>
      </c>
      <c r="BF140" s="129">
        <f t="shared" si="5"/>
        <v>0</v>
      </c>
      <c r="BG140" s="129">
        <f t="shared" si="6"/>
        <v>0</v>
      </c>
      <c r="BH140" s="129">
        <f t="shared" si="7"/>
        <v>0</v>
      </c>
      <c r="BI140" s="129">
        <f t="shared" si="8"/>
        <v>0</v>
      </c>
      <c r="BJ140" s="12" t="s">
        <v>122</v>
      </c>
      <c r="BK140" s="130">
        <f t="shared" si="9"/>
        <v>0</v>
      </c>
      <c r="BL140" s="12" t="s">
        <v>149</v>
      </c>
      <c r="BM140" s="128" t="s">
        <v>167</v>
      </c>
    </row>
    <row r="141" spans="2:65" s="1" customFormat="1" ht="16.5" customHeight="1">
      <c r="B141" s="117"/>
      <c r="C141" s="118" t="s">
        <v>168</v>
      </c>
      <c r="D141" s="118" t="s">
        <v>116</v>
      </c>
      <c r="E141" s="119" t="s">
        <v>169</v>
      </c>
      <c r="F141" s="120" t="s">
        <v>170</v>
      </c>
      <c r="G141" s="121" t="s">
        <v>158</v>
      </c>
      <c r="H141" s="122">
        <v>188.4</v>
      </c>
      <c r="I141" s="122"/>
      <c r="J141" s="122">
        <f t="shared" si="0"/>
        <v>0</v>
      </c>
      <c r="K141" s="120" t="s">
        <v>120</v>
      </c>
      <c r="L141" s="123"/>
      <c r="M141" s="124" t="s">
        <v>1</v>
      </c>
      <c r="N141" s="125" t="s">
        <v>40</v>
      </c>
      <c r="O141" s="126">
        <v>0</v>
      </c>
      <c r="P141" s="126">
        <f t="shared" si="1"/>
        <v>0</v>
      </c>
      <c r="Q141" s="126">
        <v>1E-3</v>
      </c>
      <c r="R141" s="126">
        <f t="shared" si="2"/>
        <v>0.18840000000000001</v>
      </c>
      <c r="S141" s="126">
        <v>0</v>
      </c>
      <c r="T141" s="127">
        <f t="shared" si="3"/>
        <v>0</v>
      </c>
      <c r="AR141" s="128" t="s">
        <v>149</v>
      </c>
      <c r="AT141" s="128" t="s">
        <v>116</v>
      </c>
      <c r="AU141" s="128" t="s">
        <v>82</v>
      </c>
      <c r="AY141" s="12" t="s">
        <v>115</v>
      </c>
      <c r="BE141" s="129">
        <f t="shared" si="4"/>
        <v>0</v>
      </c>
      <c r="BF141" s="129">
        <f t="shared" si="5"/>
        <v>0</v>
      </c>
      <c r="BG141" s="129">
        <f t="shared" si="6"/>
        <v>0</v>
      </c>
      <c r="BH141" s="129">
        <f t="shared" si="7"/>
        <v>0</v>
      </c>
      <c r="BI141" s="129">
        <f t="shared" si="8"/>
        <v>0</v>
      </c>
      <c r="BJ141" s="12" t="s">
        <v>122</v>
      </c>
      <c r="BK141" s="130">
        <f t="shared" si="9"/>
        <v>0</v>
      </c>
      <c r="BL141" s="12" t="s">
        <v>149</v>
      </c>
      <c r="BM141" s="128" t="s">
        <v>171</v>
      </c>
    </row>
    <row r="142" spans="2:65" s="1" customFormat="1" ht="16.5" customHeight="1">
      <c r="B142" s="117"/>
      <c r="C142" s="118" t="s">
        <v>172</v>
      </c>
      <c r="D142" s="118" t="s">
        <v>116</v>
      </c>
      <c r="E142" s="119" t="s">
        <v>173</v>
      </c>
      <c r="F142" s="120" t="s">
        <v>174</v>
      </c>
      <c r="G142" s="121" t="s">
        <v>158</v>
      </c>
      <c r="H142" s="122">
        <v>150</v>
      </c>
      <c r="I142" s="122"/>
      <c r="J142" s="122">
        <f t="shared" si="0"/>
        <v>0</v>
      </c>
      <c r="K142" s="120" t="s">
        <v>120</v>
      </c>
      <c r="L142" s="123"/>
      <c r="M142" s="124" t="s">
        <v>1</v>
      </c>
      <c r="N142" s="125" t="s">
        <v>40</v>
      </c>
      <c r="O142" s="126">
        <v>0</v>
      </c>
      <c r="P142" s="126">
        <f t="shared" si="1"/>
        <v>0</v>
      </c>
      <c r="Q142" s="126">
        <v>1E-3</v>
      </c>
      <c r="R142" s="126">
        <f t="shared" si="2"/>
        <v>0.15</v>
      </c>
      <c r="S142" s="126">
        <v>0</v>
      </c>
      <c r="T142" s="127">
        <f t="shared" si="3"/>
        <v>0</v>
      </c>
      <c r="AR142" s="128" t="s">
        <v>149</v>
      </c>
      <c r="AT142" s="128" t="s">
        <v>116</v>
      </c>
      <c r="AU142" s="128" t="s">
        <v>82</v>
      </c>
      <c r="AY142" s="12" t="s">
        <v>115</v>
      </c>
      <c r="BE142" s="129">
        <f t="shared" si="4"/>
        <v>0</v>
      </c>
      <c r="BF142" s="129">
        <f t="shared" si="5"/>
        <v>0</v>
      </c>
      <c r="BG142" s="129">
        <f t="shared" si="6"/>
        <v>0</v>
      </c>
      <c r="BH142" s="129">
        <f t="shared" si="7"/>
        <v>0</v>
      </c>
      <c r="BI142" s="129">
        <f t="shared" si="8"/>
        <v>0</v>
      </c>
      <c r="BJ142" s="12" t="s">
        <v>122</v>
      </c>
      <c r="BK142" s="130">
        <f t="shared" si="9"/>
        <v>0</v>
      </c>
      <c r="BL142" s="12" t="s">
        <v>149</v>
      </c>
      <c r="BM142" s="128" t="s">
        <v>175</v>
      </c>
    </row>
    <row r="143" spans="2:65" s="1" customFormat="1" ht="24" customHeight="1">
      <c r="B143" s="117"/>
      <c r="C143" s="118" t="s">
        <v>176</v>
      </c>
      <c r="D143" s="118" t="s">
        <v>116</v>
      </c>
      <c r="E143" s="119" t="s">
        <v>177</v>
      </c>
      <c r="F143" s="120" t="s">
        <v>178</v>
      </c>
      <c r="G143" s="121" t="s">
        <v>154</v>
      </c>
      <c r="H143" s="122">
        <v>30</v>
      </c>
      <c r="I143" s="122"/>
      <c r="J143" s="122">
        <f t="shared" si="0"/>
        <v>0</v>
      </c>
      <c r="K143" s="120" t="s">
        <v>120</v>
      </c>
      <c r="L143" s="123"/>
      <c r="M143" s="124" t="s">
        <v>1</v>
      </c>
      <c r="N143" s="125" t="s">
        <v>40</v>
      </c>
      <c r="O143" s="126">
        <v>0</v>
      </c>
      <c r="P143" s="126">
        <f t="shared" si="1"/>
        <v>0</v>
      </c>
      <c r="Q143" s="126">
        <v>1.6000000000000001E-4</v>
      </c>
      <c r="R143" s="126">
        <f t="shared" si="2"/>
        <v>4.8000000000000004E-3</v>
      </c>
      <c r="S143" s="126">
        <v>0</v>
      </c>
      <c r="T143" s="127">
        <f t="shared" si="3"/>
        <v>0</v>
      </c>
      <c r="AR143" s="128" t="s">
        <v>149</v>
      </c>
      <c r="AT143" s="128" t="s">
        <v>116</v>
      </c>
      <c r="AU143" s="128" t="s">
        <v>82</v>
      </c>
      <c r="AY143" s="12" t="s">
        <v>115</v>
      </c>
      <c r="BE143" s="129">
        <f t="shared" si="4"/>
        <v>0</v>
      </c>
      <c r="BF143" s="129">
        <f t="shared" si="5"/>
        <v>0</v>
      </c>
      <c r="BG143" s="129">
        <f t="shared" si="6"/>
        <v>0</v>
      </c>
      <c r="BH143" s="129">
        <f t="shared" si="7"/>
        <v>0</v>
      </c>
      <c r="BI143" s="129">
        <f t="shared" si="8"/>
        <v>0</v>
      </c>
      <c r="BJ143" s="12" t="s">
        <v>122</v>
      </c>
      <c r="BK143" s="130">
        <f t="shared" si="9"/>
        <v>0</v>
      </c>
      <c r="BL143" s="12" t="s">
        <v>149</v>
      </c>
      <c r="BM143" s="128" t="s">
        <v>179</v>
      </c>
    </row>
    <row r="144" spans="2:65" s="1" customFormat="1" ht="16.5" customHeight="1">
      <c r="B144" s="117"/>
      <c r="C144" s="118" t="s">
        <v>180</v>
      </c>
      <c r="D144" s="118" t="s">
        <v>116</v>
      </c>
      <c r="E144" s="119" t="s">
        <v>181</v>
      </c>
      <c r="F144" s="120" t="s">
        <v>182</v>
      </c>
      <c r="G144" s="121" t="s">
        <v>154</v>
      </c>
      <c r="H144" s="122">
        <v>30</v>
      </c>
      <c r="I144" s="122"/>
      <c r="J144" s="122">
        <f t="shared" si="0"/>
        <v>0</v>
      </c>
      <c r="K144" s="120" t="s">
        <v>120</v>
      </c>
      <c r="L144" s="123"/>
      <c r="M144" s="124" t="s">
        <v>1</v>
      </c>
      <c r="N144" s="125" t="s">
        <v>40</v>
      </c>
      <c r="O144" s="126">
        <v>0</v>
      </c>
      <c r="P144" s="126">
        <f t="shared" si="1"/>
        <v>0</v>
      </c>
      <c r="Q144" s="126">
        <v>1.6000000000000001E-4</v>
      </c>
      <c r="R144" s="126">
        <f t="shared" si="2"/>
        <v>4.8000000000000004E-3</v>
      </c>
      <c r="S144" s="126">
        <v>0</v>
      </c>
      <c r="T144" s="127">
        <f t="shared" si="3"/>
        <v>0</v>
      </c>
      <c r="AR144" s="128" t="s">
        <v>149</v>
      </c>
      <c r="AT144" s="128" t="s">
        <v>116</v>
      </c>
      <c r="AU144" s="128" t="s">
        <v>82</v>
      </c>
      <c r="AY144" s="12" t="s">
        <v>115</v>
      </c>
      <c r="BE144" s="129">
        <f t="shared" si="4"/>
        <v>0</v>
      </c>
      <c r="BF144" s="129">
        <f t="shared" si="5"/>
        <v>0</v>
      </c>
      <c r="BG144" s="129">
        <f t="shared" si="6"/>
        <v>0</v>
      </c>
      <c r="BH144" s="129">
        <f t="shared" si="7"/>
        <v>0</v>
      </c>
      <c r="BI144" s="129">
        <f t="shared" si="8"/>
        <v>0</v>
      </c>
      <c r="BJ144" s="12" t="s">
        <v>122</v>
      </c>
      <c r="BK144" s="130">
        <f t="shared" si="9"/>
        <v>0</v>
      </c>
      <c r="BL144" s="12" t="s">
        <v>149</v>
      </c>
      <c r="BM144" s="128" t="s">
        <v>183</v>
      </c>
    </row>
    <row r="145" spans="2:65" s="1" customFormat="1" ht="16.5" customHeight="1">
      <c r="B145" s="117"/>
      <c r="C145" s="118" t="s">
        <v>184</v>
      </c>
      <c r="D145" s="118" t="s">
        <v>116</v>
      </c>
      <c r="E145" s="119" t="s">
        <v>185</v>
      </c>
      <c r="F145" s="120" t="s">
        <v>186</v>
      </c>
      <c r="G145" s="121" t="s">
        <v>154</v>
      </c>
      <c r="H145" s="122">
        <v>30</v>
      </c>
      <c r="I145" s="122"/>
      <c r="J145" s="122">
        <f t="shared" si="0"/>
        <v>0</v>
      </c>
      <c r="K145" s="120" t="s">
        <v>120</v>
      </c>
      <c r="L145" s="123"/>
      <c r="M145" s="124" t="s">
        <v>1</v>
      </c>
      <c r="N145" s="125" t="s">
        <v>40</v>
      </c>
      <c r="O145" s="126">
        <v>0</v>
      </c>
      <c r="P145" s="126">
        <f t="shared" si="1"/>
        <v>0</v>
      </c>
      <c r="Q145" s="126">
        <v>2.1000000000000001E-4</v>
      </c>
      <c r="R145" s="126">
        <f t="shared" si="2"/>
        <v>6.3E-3</v>
      </c>
      <c r="S145" s="126">
        <v>0</v>
      </c>
      <c r="T145" s="127">
        <f t="shared" si="3"/>
        <v>0</v>
      </c>
      <c r="AR145" s="128" t="s">
        <v>149</v>
      </c>
      <c r="AT145" s="128" t="s">
        <v>116</v>
      </c>
      <c r="AU145" s="128" t="s">
        <v>82</v>
      </c>
      <c r="AY145" s="12" t="s">
        <v>115</v>
      </c>
      <c r="BE145" s="129">
        <f t="shared" si="4"/>
        <v>0</v>
      </c>
      <c r="BF145" s="129">
        <f t="shared" si="5"/>
        <v>0</v>
      </c>
      <c r="BG145" s="129">
        <f t="shared" si="6"/>
        <v>0</v>
      </c>
      <c r="BH145" s="129">
        <f t="shared" si="7"/>
        <v>0</v>
      </c>
      <c r="BI145" s="129">
        <f t="shared" si="8"/>
        <v>0</v>
      </c>
      <c r="BJ145" s="12" t="s">
        <v>122</v>
      </c>
      <c r="BK145" s="130">
        <f t="shared" si="9"/>
        <v>0</v>
      </c>
      <c r="BL145" s="12" t="s">
        <v>149</v>
      </c>
      <c r="BM145" s="128" t="s">
        <v>187</v>
      </c>
    </row>
    <row r="146" spans="2:65" s="1" customFormat="1" ht="16.5" customHeight="1">
      <c r="B146" s="117"/>
      <c r="C146" s="118" t="s">
        <v>188</v>
      </c>
      <c r="D146" s="118" t="s">
        <v>116</v>
      </c>
      <c r="E146" s="119" t="s">
        <v>189</v>
      </c>
      <c r="F146" s="120" t="s">
        <v>190</v>
      </c>
      <c r="G146" s="121" t="s">
        <v>148</v>
      </c>
      <c r="H146" s="122">
        <v>100</v>
      </c>
      <c r="I146" s="122"/>
      <c r="J146" s="122">
        <f t="shared" si="0"/>
        <v>0</v>
      </c>
      <c r="K146" s="120" t="s">
        <v>120</v>
      </c>
      <c r="L146" s="123"/>
      <c r="M146" s="124" t="s">
        <v>1</v>
      </c>
      <c r="N146" s="125" t="s">
        <v>40</v>
      </c>
      <c r="O146" s="126">
        <v>0</v>
      </c>
      <c r="P146" s="126">
        <f t="shared" si="1"/>
        <v>0</v>
      </c>
      <c r="Q146" s="126">
        <v>1.3999999999999999E-4</v>
      </c>
      <c r="R146" s="126">
        <f t="shared" si="2"/>
        <v>1.3999999999999999E-2</v>
      </c>
      <c r="S146" s="126">
        <v>0</v>
      </c>
      <c r="T146" s="127">
        <f t="shared" si="3"/>
        <v>0</v>
      </c>
      <c r="AR146" s="128" t="s">
        <v>149</v>
      </c>
      <c r="AT146" s="128" t="s">
        <v>116</v>
      </c>
      <c r="AU146" s="128" t="s">
        <v>82</v>
      </c>
      <c r="AY146" s="12" t="s">
        <v>115</v>
      </c>
      <c r="BE146" s="129">
        <f t="shared" si="4"/>
        <v>0</v>
      </c>
      <c r="BF146" s="129">
        <f t="shared" si="5"/>
        <v>0</v>
      </c>
      <c r="BG146" s="129">
        <f t="shared" si="6"/>
        <v>0</v>
      </c>
      <c r="BH146" s="129">
        <f t="shared" si="7"/>
        <v>0</v>
      </c>
      <c r="BI146" s="129">
        <f t="shared" si="8"/>
        <v>0</v>
      </c>
      <c r="BJ146" s="12" t="s">
        <v>122</v>
      </c>
      <c r="BK146" s="130">
        <f t="shared" si="9"/>
        <v>0</v>
      </c>
      <c r="BL146" s="12" t="s">
        <v>149</v>
      </c>
      <c r="BM146" s="128" t="s">
        <v>191</v>
      </c>
    </row>
    <row r="147" spans="2:65" s="1" customFormat="1" ht="16.5" customHeight="1">
      <c r="B147" s="117"/>
      <c r="C147" s="118" t="s">
        <v>192</v>
      </c>
      <c r="D147" s="118" t="s">
        <v>116</v>
      </c>
      <c r="E147" s="119" t="s">
        <v>193</v>
      </c>
      <c r="F147" s="120" t="s">
        <v>194</v>
      </c>
      <c r="G147" s="121" t="s">
        <v>148</v>
      </c>
      <c r="H147" s="122">
        <v>50</v>
      </c>
      <c r="I147" s="122"/>
      <c r="J147" s="122">
        <f t="shared" si="0"/>
        <v>0</v>
      </c>
      <c r="K147" s="120" t="s">
        <v>120</v>
      </c>
      <c r="L147" s="123"/>
      <c r="M147" s="124" t="s">
        <v>1</v>
      </c>
      <c r="N147" s="125" t="s">
        <v>40</v>
      </c>
      <c r="O147" s="126">
        <v>0</v>
      </c>
      <c r="P147" s="126">
        <f t="shared" si="1"/>
        <v>0</v>
      </c>
      <c r="Q147" s="126">
        <v>1.9000000000000001E-4</v>
      </c>
      <c r="R147" s="126">
        <f t="shared" si="2"/>
        <v>9.4999999999999998E-3</v>
      </c>
      <c r="S147" s="126">
        <v>0</v>
      </c>
      <c r="T147" s="127">
        <f t="shared" si="3"/>
        <v>0</v>
      </c>
      <c r="AR147" s="128" t="s">
        <v>149</v>
      </c>
      <c r="AT147" s="128" t="s">
        <v>116</v>
      </c>
      <c r="AU147" s="128" t="s">
        <v>82</v>
      </c>
      <c r="AY147" s="12" t="s">
        <v>115</v>
      </c>
      <c r="BE147" s="129">
        <f t="shared" si="4"/>
        <v>0</v>
      </c>
      <c r="BF147" s="129">
        <f t="shared" si="5"/>
        <v>0</v>
      </c>
      <c r="BG147" s="129">
        <f t="shared" si="6"/>
        <v>0</v>
      </c>
      <c r="BH147" s="129">
        <f t="shared" si="7"/>
        <v>0</v>
      </c>
      <c r="BI147" s="129">
        <f t="shared" si="8"/>
        <v>0</v>
      </c>
      <c r="BJ147" s="12" t="s">
        <v>122</v>
      </c>
      <c r="BK147" s="130">
        <f t="shared" si="9"/>
        <v>0</v>
      </c>
      <c r="BL147" s="12" t="s">
        <v>149</v>
      </c>
      <c r="BM147" s="128" t="s">
        <v>195</v>
      </c>
    </row>
    <row r="148" spans="2:65" s="1" customFormat="1" ht="16.5" customHeight="1">
      <c r="B148" s="117"/>
      <c r="C148" s="118" t="s">
        <v>196</v>
      </c>
      <c r="D148" s="118" t="s">
        <v>116</v>
      </c>
      <c r="E148" s="119" t="s">
        <v>197</v>
      </c>
      <c r="F148" s="120" t="s">
        <v>198</v>
      </c>
      <c r="G148" s="121" t="s">
        <v>148</v>
      </c>
      <c r="H148" s="122">
        <v>300</v>
      </c>
      <c r="I148" s="122"/>
      <c r="J148" s="122">
        <f t="shared" si="0"/>
        <v>0</v>
      </c>
      <c r="K148" s="120" t="s">
        <v>120</v>
      </c>
      <c r="L148" s="123"/>
      <c r="M148" s="124" t="s">
        <v>1</v>
      </c>
      <c r="N148" s="125" t="s">
        <v>40</v>
      </c>
      <c r="O148" s="126">
        <v>0</v>
      </c>
      <c r="P148" s="126">
        <f t="shared" si="1"/>
        <v>0</v>
      </c>
      <c r="Q148" s="126">
        <v>2.7999999999999998E-4</v>
      </c>
      <c r="R148" s="126">
        <f t="shared" si="2"/>
        <v>8.3999999999999991E-2</v>
      </c>
      <c r="S148" s="126">
        <v>0</v>
      </c>
      <c r="T148" s="127">
        <f t="shared" si="3"/>
        <v>0</v>
      </c>
      <c r="AR148" s="128" t="s">
        <v>149</v>
      </c>
      <c r="AT148" s="128" t="s">
        <v>116</v>
      </c>
      <c r="AU148" s="128" t="s">
        <v>82</v>
      </c>
      <c r="AY148" s="12" t="s">
        <v>115</v>
      </c>
      <c r="BE148" s="129">
        <f t="shared" si="4"/>
        <v>0</v>
      </c>
      <c r="BF148" s="129">
        <f t="shared" si="5"/>
        <v>0</v>
      </c>
      <c r="BG148" s="129">
        <f t="shared" si="6"/>
        <v>0</v>
      </c>
      <c r="BH148" s="129">
        <f t="shared" si="7"/>
        <v>0</v>
      </c>
      <c r="BI148" s="129">
        <f t="shared" si="8"/>
        <v>0</v>
      </c>
      <c r="BJ148" s="12" t="s">
        <v>122</v>
      </c>
      <c r="BK148" s="130">
        <f t="shared" si="9"/>
        <v>0</v>
      </c>
      <c r="BL148" s="12" t="s">
        <v>149</v>
      </c>
      <c r="BM148" s="128" t="s">
        <v>199</v>
      </c>
    </row>
    <row r="149" spans="2:65" s="1" customFormat="1" ht="16.5" customHeight="1">
      <c r="B149" s="117"/>
      <c r="C149" s="118" t="s">
        <v>200</v>
      </c>
      <c r="D149" s="118" t="s">
        <v>116</v>
      </c>
      <c r="E149" s="119" t="s">
        <v>201</v>
      </c>
      <c r="F149" s="120" t="s">
        <v>202</v>
      </c>
      <c r="G149" s="121" t="s">
        <v>154</v>
      </c>
      <c r="H149" s="122">
        <v>1</v>
      </c>
      <c r="I149" s="122"/>
      <c r="J149" s="122">
        <f t="shared" si="0"/>
        <v>0</v>
      </c>
      <c r="K149" s="120" t="s">
        <v>120</v>
      </c>
      <c r="L149" s="123"/>
      <c r="M149" s="124" t="s">
        <v>1</v>
      </c>
      <c r="N149" s="125" t="s">
        <v>40</v>
      </c>
      <c r="O149" s="126">
        <v>0</v>
      </c>
      <c r="P149" s="126">
        <f t="shared" si="1"/>
        <v>0</v>
      </c>
      <c r="Q149" s="126">
        <v>5.0000000000000001E-3</v>
      </c>
      <c r="R149" s="126">
        <f t="shared" si="2"/>
        <v>5.0000000000000001E-3</v>
      </c>
      <c r="S149" s="126">
        <v>0</v>
      </c>
      <c r="T149" s="127">
        <f t="shared" si="3"/>
        <v>0</v>
      </c>
      <c r="AR149" s="128" t="s">
        <v>149</v>
      </c>
      <c r="AT149" s="128" t="s">
        <v>116</v>
      </c>
      <c r="AU149" s="128" t="s">
        <v>82</v>
      </c>
      <c r="AY149" s="12" t="s">
        <v>115</v>
      </c>
      <c r="BE149" s="129">
        <f t="shared" si="4"/>
        <v>0</v>
      </c>
      <c r="BF149" s="129">
        <f t="shared" si="5"/>
        <v>0</v>
      </c>
      <c r="BG149" s="129">
        <f t="shared" si="6"/>
        <v>0</v>
      </c>
      <c r="BH149" s="129">
        <f t="shared" si="7"/>
        <v>0</v>
      </c>
      <c r="BI149" s="129">
        <f t="shared" si="8"/>
        <v>0</v>
      </c>
      <c r="BJ149" s="12" t="s">
        <v>122</v>
      </c>
      <c r="BK149" s="130">
        <f t="shared" si="9"/>
        <v>0</v>
      </c>
      <c r="BL149" s="12" t="s">
        <v>149</v>
      </c>
      <c r="BM149" s="128" t="s">
        <v>203</v>
      </c>
    </row>
    <row r="150" spans="2:65" s="1" customFormat="1" ht="16.5" customHeight="1">
      <c r="B150" s="117"/>
      <c r="C150" s="118" t="s">
        <v>7</v>
      </c>
      <c r="D150" s="118" t="s">
        <v>116</v>
      </c>
      <c r="E150" s="119" t="s">
        <v>204</v>
      </c>
      <c r="F150" s="120" t="s">
        <v>205</v>
      </c>
      <c r="G150" s="121" t="s">
        <v>148</v>
      </c>
      <c r="H150" s="122">
        <v>160</v>
      </c>
      <c r="I150" s="122"/>
      <c r="J150" s="122">
        <f t="shared" si="0"/>
        <v>0</v>
      </c>
      <c r="K150" s="120" t="s">
        <v>206</v>
      </c>
      <c r="L150" s="123"/>
      <c r="M150" s="124" t="s">
        <v>1</v>
      </c>
      <c r="N150" s="125" t="s">
        <v>40</v>
      </c>
      <c r="O150" s="126">
        <v>0</v>
      </c>
      <c r="P150" s="126">
        <f t="shared" si="1"/>
        <v>0</v>
      </c>
      <c r="Q150" s="126">
        <v>2.1000000000000001E-4</v>
      </c>
      <c r="R150" s="126">
        <f t="shared" si="2"/>
        <v>3.3600000000000005E-2</v>
      </c>
      <c r="S150" s="126">
        <v>0</v>
      </c>
      <c r="T150" s="127">
        <f t="shared" si="3"/>
        <v>0</v>
      </c>
      <c r="AR150" s="128" t="s">
        <v>149</v>
      </c>
      <c r="AT150" s="128" t="s">
        <v>116</v>
      </c>
      <c r="AU150" s="128" t="s">
        <v>82</v>
      </c>
      <c r="AY150" s="12" t="s">
        <v>115</v>
      </c>
      <c r="BE150" s="129">
        <f t="shared" si="4"/>
        <v>0</v>
      </c>
      <c r="BF150" s="129">
        <f t="shared" si="5"/>
        <v>0</v>
      </c>
      <c r="BG150" s="129">
        <f t="shared" si="6"/>
        <v>0</v>
      </c>
      <c r="BH150" s="129">
        <f t="shared" si="7"/>
        <v>0</v>
      </c>
      <c r="BI150" s="129">
        <f t="shared" si="8"/>
        <v>0</v>
      </c>
      <c r="BJ150" s="12" t="s">
        <v>122</v>
      </c>
      <c r="BK150" s="130">
        <f t="shared" si="9"/>
        <v>0</v>
      </c>
      <c r="BL150" s="12" t="s">
        <v>149</v>
      </c>
      <c r="BM150" s="128" t="s">
        <v>207</v>
      </c>
    </row>
    <row r="151" spans="2:65" s="1" customFormat="1" ht="24" customHeight="1">
      <c r="B151" s="117"/>
      <c r="C151" s="118" t="s">
        <v>208</v>
      </c>
      <c r="D151" s="118" t="s">
        <v>116</v>
      </c>
      <c r="E151" s="119" t="s">
        <v>209</v>
      </c>
      <c r="F151" s="120" t="s">
        <v>210</v>
      </c>
      <c r="G151" s="121" t="s">
        <v>154</v>
      </c>
      <c r="H151" s="122">
        <v>7</v>
      </c>
      <c r="I151" s="122"/>
      <c r="J151" s="122">
        <f t="shared" si="0"/>
        <v>0</v>
      </c>
      <c r="K151" s="120" t="s">
        <v>1</v>
      </c>
      <c r="L151" s="123"/>
      <c r="M151" s="124" t="s">
        <v>1</v>
      </c>
      <c r="N151" s="125" t="s">
        <v>40</v>
      </c>
      <c r="O151" s="126">
        <v>0</v>
      </c>
      <c r="P151" s="126">
        <f t="shared" si="1"/>
        <v>0</v>
      </c>
      <c r="Q151" s="126">
        <v>2.5000000000000001E-2</v>
      </c>
      <c r="R151" s="126">
        <f t="shared" si="2"/>
        <v>0.17500000000000002</v>
      </c>
      <c r="S151" s="126">
        <v>0</v>
      </c>
      <c r="T151" s="127">
        <f t="shared" si="3"/>
        <v>0</v>
      </c>
      <c r="AR151" s="128" t="s">
        <v>149</v>
      </c>
      <c r="AT151" s="128" t="s">
        <v>116</v>
      </c>
      <c r="AU151" s="128" t="s">
        <v>82</v>
      </c>
      <c r="AY151" s="12" t="s">
        <v>115</v>
      </c>
      <c r="BE151" s="129">
        <f t="shared" si="4"/>
        <v>0</v>
      </c>
      <c r="BF151" s="129">
        <f t="shared" si="5"/>
        <v>0</v>
      </c>
      <c r="BG151" s="129">
        <f t="shared" si="6"/>
        <v>0</v>
      </c>
      <c r="BH151" s="129">
        <f t="shared" si="7"/>
        <v>0</v>
      </c>
      <c r="BI151" s="129">
        <f t="shared" si="8"/>
        <v>0</v>
      </c>
      <c r="BJ151" s="12" t="s">
        <v>122</v>
      </c>
      <c r="BK151" s="130">
        <f t="shared" si="9"/>
        <v>0</v>
      </c>
      <c r="BL151" s="12" t="s">
        <v>149</v>
      </c>
      <c r="BM151" s="128" t="s">
        <v>211</v>
      </c>
    </row>
    <row r="152" spans="2:65" s="1" customFormat="1" ht="16.5" customHeight="1">
      <c r="B152" s="117"/>
      <c r="C152" s="118" t="s">
        <v>212</v>
      </c>
      <c r="D152" s="118" t="s">
        <v>116</v>
      </c>
      <c r="E152" s="119" t="s">
        <v>213</v>
      </c>
      <c r="F152" s="120" t="s">
        <v>214</v>
      </c>
      <c r="G152" s="121" t="s">
        <v>154</v>
      </c>
      <c r="H152" s="122">
        <v>8</v>
      </c>
      <c r="I152" s="122"/>
      <c r="J152" s="122">
        <f t="shared" si="0"/>
        <v>0</v>
      </c>
      <c r="K152" s="120" t="s">
        <v>1</v>
      </c>
      <c r="L152" s="123"/>
      <c r="M152" s="124" t="s">
        <v>1</v>
      </c>
      <c r="N152" s="125" t="s">
        <v>40</v>
      </c>
      <c r="O152" s="126">
        <v>0</v>
      </c>
      <c r="P152" s="126">
        <f t="shared" si="1"/>
        <v>0</v>
      </c>
      <c r="Q152" s="126">
        <v>0</v>
      </c>
      <c r="R152" s="126">
        <f t="shared" si="2"/>
        <v>0</v>
      </c>
      <c r="S152" s="126">
        <v>0</v>
      </c>
      <c r="T152" s="127">
        <f t="shared" si="3"/>
        <v>0</v>
      </c>
      <c r="AR152" s="128" t="s">
        <v>149</v>
      </c>
      <c r="AT152" s="128" t="s">
        <v>116</v>
      </c>
      <c r="AU152" s="128" t="s">
        <v>82</v>
      </c>
      <c r="AY152" s="12" t="s">
        <v>115</v>
      </c>
      <c r="BE152" s="129">
        <f t="shared" si="4"/>
        <v>0</v>
      </c>
      <c r="BF152" s="129">
        <f t="shared" si="5"/>
        <v>0</v>
      </c>
      <c r="BG152" s="129">
        <f t="shared" si="6"/>
        <v>0</v>
      </c>
      <c r="BH152" s="129">
        <f t="shared" si="7"/>
        <v>0</v>
      </c>
      <c r="BI152" s="129">
        <f t="shared" si="8"/>
        <v>0</v>
      </c>
      <c r="BJ152" s="12" t="s">
        <v>122</v>
      </c>
      <c r="BK152" s="130">
        <f t="shared" si="9"/>
        <v>0</v>
      </c>
      <c r="BL152" s="12" t="s">
        <v>149</v>
      </c>
      <c r="BM152" s="128" t="s">
        <v>215</v>
      </c>
    </row>
    <row r="153" spans="2:65" s="1" customFormat="1" ht="24" customHeight="1">
      <c r="B153" s="117"/>
      <c r="C153" s="118" t="s">
        <v>216</v>
      </c>
      <c r="D153" s="118" t="s">
        <v>116</v>
      </c>
      <c r="E153" s="119" t="s">
        <v>217</v>
      </c>
      <c r="F153" s="120" t="s">
        <v>218</v>
      </c>
      <c r="G153" s="121" t="s">
        <v>154</v>
      </c>
      <c r="H153" s="122">
        <v>6</v>
      </c>
      <c r="I153" s="122"/>
      <c r="J153" s="122">
        <f t="shared" si="0"/>
        <v>0</v>
      </c>
      <c r="K153" s="120" t="s">
        <v>120</v>
      </c>
      <c r="L153" s="123"/>
      <c r="M153" s="124" t="s">
        <v>1</v>
      </c>
      <c r="N153" s="125" t="s">
        <v>40</v>
      </c>
      <c r="O153" s="126">
        <v>0</v>
      </c>
      <c r="P153" s="126">
        <f t="shared" si="1"/>
        <v>0</v>
      </c>
      <c r="Q153" s="126">
        <v>4.15E-3</v>
      </c>
      <c r="R153" s="126">
        <f t="shared" si="2"/>
        <v>2.4899999999999999E-2</v>
      </c>
      <c r="S153" s="126">
        <v>0</v>
      </c>
      <c r="T153" s="127">
        <f t="shared" si="3"/>
        <v>0</v>
      </c>
      <c r="AR153" s="128" t="s">
        <v>121</v>
      </c>
      <c r="AT153" s="128" t="s">
        <v>116</v>
      </c>
      <c r="AU153" s="128" t="s">
        <v>82</v>
      </c>
      <c r="AY153" s="12" t="s">
        <v>115</v>
      </c>
      <c r="BE153" s="129">
        <f t="shared" si="4"/>
        <v>0</v>
      </c>
      <c r="BF153" s="129">
        <f t="shared" si="5"/>
        <v>0</v>
      </c>
      <c r="BG153" s="129">
        <f t="shared" si="6"/>
        <v>0</v>
      </c>
      <c r="BH153" s="129">
        <f t="shared" si="7"/>
        <v>0</v>
      </c>
      <c r="BI153" s="129">
        <f t="shared" si="8"/>
        <v>0</v>
      </c>
      <c r="BJ153" s="12" t="s">
        <v>122</v>
      </c>
      <c r="BK153" s="130">
        <f t="shared" si="9"/>
        <v>0</v>
      </c>
      <c r="BL153" s="12" t="s">
        <v>123</v>
      </c>
      <c r="BM153" s="128" t="s">
        <v>219</v>
      </c>
    </row>
    <row r="154" spans="2:65" s="1" customFormat="1" ht="16.5" customHeight="1">
      <c r="B154" s="117"/>
      <c r="C154" s="118" t="s">
        <v>220</v>
      </c>
      <c r="D154" s="118" t="s">
        <v>116</v>
      </c>
      <c r="E154" s="119" t="s">
        <v>221</v>
      </c>
      <c r="F154" s="120" t="s">
        <v>222</v>
      </c>
      <c r="G154" s="121" t="s">
        <v>154</v>
      </c>
      <c r="H154" s="122">
        <v>1</v>
      </c>
      <c r="I154" s="122"/>
      <c r="J154" s="122">
        <f t="shared" si="0"/>
        <v>0</v>
      </c>
      <c r="K154" s="120" t="s">
        <v>120</v>
      </c>
      <c r="L154" s="123"/>
      <c r="M154" s="124" t="s">
        <v>1</v>
      </c>
      <c r="N154" s="125" t="s">
        <v>40</v>
      </c>
      <c r="O154" s="126">
        <v>0</v>
      </c>
      <c r="P154" s="126">
        <f t="shared" si="1"/>
        <v>0</v>
      </c>
      <c r="Q154" s="126">
        <v>1.2E-2</v>
      </c>
      <c r="R154" s="126">
        <f t="shared" si="2"/>
        <v>1.2E-2</v>
      </c>
      <c r="S154" s="126">
        <v>0</v>
      </c>
      <c r="T154" s="127">
        <f t="shared" si="3"/>
        <v>0</v>
      </c>
      <c r="AR154" s="128" t="s">
        <v>149</v>
      </c>
      <c r="AT154" s="128" t="s">
        <v>116</v>
      </c>
      <c r="AU154" s="128" t="s">
        <v>82</v>
      </c>
      <c r="AY154" s="12" t="s">
        <v>115</v>
      </c>
      <c r="BE154" s="129">
        <f t="shared" si="4"/>
        <v>0</v>
      </c>
      <c r="BF154" s="129">
        <f t="shared" si="5"/>
        <v>0</v>
      </c>
      <c r="BG154" s="129">
        <f t="shared" si="6"/>
        <v>0</v>
      </c>
      <c r="BH154" s="129">
        <f t="shared" si="7"/>
        <v>0</v>
      </c>
      <c r="BI154" s="129">
        <f t="shared" si="8"/>
        <v>0</v>
      </c>
      <c r="BJ154" s="12" t="s">
        <v>122</v>
      </c>
      <c r="BK154" s="130">
        <f t="shared" si="9"/>
        <v>0</v>
      </c>
      <c r="BL154" s="12" t="s">
        <v>149</v>
      </c>
      <c r="BM154" s="128" t="s">
        <v>223</v>
      </c>
    </row>
    <row r="155" spans="2:65" s="1" customFormat="1" ht="16.5" customHeight="1">
      <c r="B155" s="117"/>
      <c r="C155" s="118" t="s">
        <v>224</v>
      </c>
      <c r="D155" s="118" t="s">
        <v>116</v>
      </c>
      <c r="E155" s="119" t="s">
        <v>225</v>
      </c>
      <c r="F155" s="120" t="s">
        <v>226</v>
      </c>
      <c r="G155" s="121" t="s">
        <v>154</v>
      </c>
      <c r="H155" s="122">
        <v>8</v>
      </c>
      <c r="I155" s="122"/>
      <c r="J155" s="122">
        <f t="shared" si="0"/>
        <v>0</v>
      </c>
      <c r="K155" s="120" t="s">
        <v>120</v>
      </c>
      <c r="L155" s="123"/>
      <c r="M155" s="124" t="s">
        <v>1</v>
      </c>
      <c r="N155" s="125" t="s">
        <v>40</v>
      </c>
      <c r="O155" s="126">
        <v>0</v>
      </c>
      <c r="P155" s="126">
        <f t="shared" si="1"/>
        <v>0</v>
      </c>
      <c r="Q155" s="126">
        <v>3.0000000000000001E-5</v>
      </c>
      <c r="R155" s="126">
        <f t="shared" si="2"/>
        <v>2.4000000000000001E-4</v>
      </c>
      <c r="S155" s="126">
        <v>0</v>
      </c>
      <c r="T155" s="127">
        <f t="shared" si="3"/>
        <v>0</v>
      </c>
      <c r="AR155" s="128" t="s">
        <v>149</v>
      </c>
      <c r="AT155" s="128" t="s">
        <v>116</v>
      </c>
      <c r="AU155" s="128" t="s">
        <v>82</v>
      </c>
      <c r="AY155" s="12" t="s">
        <v>115</v>
      </c>
      <c r="BE155" s="129">
        <f t="shared" si="4"/>
        <v>0</v>
      </c>
      <c r="BF155" s="129">
        <f t="shared" si="5"/>
        <v>0</v>
      </c>
      <c r="BG155" s="129">
        <f t="shared" si="6"/>
        <v>0</v>
      </c>
      <c r="BH155" s="129">
        <f t="shared" si="7"/>
        <v>0</v>
      </c>
      <c r="BI155" s="129">
        <f t="shared" si="8"/>
        <v>0</v>
      </c>
      <c r="BJ155" s="12" t="s">
        <v>122</v>
      </c>
      <c r="BK155" s="130">
        <f t="shared" si="9"/>
        <v>0</v>
      </c>
      <c r="BL155" s="12" t="s">
        <v>149</v>
      </c>
      <c r="BM155" s="128" t="s">
        <v>227</v>
      </c>
    </row>
    <row r="156" spans="2:65" s="1" customFormat="1" ht="16.5" customHeight="1">
      <c r="B156" s="117"/>
      <c r="C156" s="118" t="s">
        <v>228</v>
      </c>
      <c r="D156" s="118" t="s">
        <v>116</v>
      </c>
      <c r="E156" s="119" t="s">
        <v>229</v>
      </c>
      <c r="F156" s="120" t="s">
        <v>230</v>
      </c>
      <c r="G156" s="121" t="s">
        <v>154</v>
      </c>
      <c r="H156" s="122">
        <v>30</v>
      </c>
      <c r="I156" s="122"/>
      <c r="J156" s="122">
        <f t="shared" si="0"/>
        <v>0</v>
      </c>
      <c r="K156" s="120" t="s">
        <v>120</v>
      </c>
      <c r="L156" s="123"/>
      <c r="M156" s="124" t="s">
        <v>1</v>
      </c>
      <c r="N156" s="125" t="s">
        <v>40</v>
      </c>
      <c r="O156" s="126">
        <v>0</v>
      </c>
      <c r="P156" s="126">
        <f t="shared" si="1"/>
        <v>0</v>
      </c>
      <c r="Q156" s="126">
        <v>1.0000000000000001E-5</v>
      </c>
      <c r="R156" s="126">
        <f t="shared" si="2"/>
        <v>3.0000000000000003E-4</v>
      </c>
      <c r="S156" s="126">
        <v>0</v>
      </c>
      <c r="T156" s="127">
        <f t="shared" si="3"/>
        <v>0</v>
      </c>
      <c r="AR156" s="128" t="s">
        <v>149</v>
      </c>
      <c r="AT156" s="128" t="s">
        <v>116</v>
      </c>
      <c r="AU156" s="128" t="s">
        <v>82</v>
      </c>
      <c r="AY156" s="12" t="s">
        <v>115</v>
      </c>
      <c r="BE156" s="129">
        <f t="shared" si="4"/>
        <v>0</v>
      </c>
      <c r="BF156" s="129">
        <f t="shared" si="5"/>
        <v>0</v>
      </c>
      <c r="BG156" s="129">
        <f t="shared" si="6"/>
        <v>0</v>
      </c>
      <c r="BH156" s="129">
        <f t="shared" si="7"/>
        <v>0</v>
      </c>
      <c r="BI156" s="129">
        <f t="shared" si="8"/>
        <v>0</v>
      </c>
      <c r="BJ156" s="12" t="s">
        <v>122</v>
      </c>
      <c r="BK156" s="130">
        <f t="shared" si="9"/>
        <v>0</v>
      </c>
      <c r="BL156" s="12" t="s">
        <v>149</v>
      </c>
      <c r="BM156" s="128" t="s">
        <v>231</v>
      </c>
    </row>
    <row r="157" spans="2:65" s="1" customFormat="1" ht="16.5" customHeight="1">
      <c r="B157" s="117"/>
      <c r="C157" s="131" t="s">
        <v>232</v>
      </c>
      <c r="D157" s="131" t="s">
        <v>126</v>
      </c>
      <c r="E157" s="132" t="s">
        <v>233</v>
      </c>
      <c r="F157" s="133" t="s">
        <v>234</v>
      </c>
      <c r="G157" s="134" t="s">
        <v>235</v>
      </c>
      <c r="H157" s="135">
        <v>75.492000000000004</v>
      </c>
      <c r="I157" s="135"/>
      <c r="J157" s="135">
        <f t="shared" si="0"/>
        <v>0</v>
      </c>
      <c r="K157" s="133" t="s">
        <v>1</v>
      </c>
      <c r="L157" s="24"/>
      <c r="M157" s="136" t="s">
        <v>1</v>
      </c>
      <c r="N157" s="137" t="s">
        <v>40</v>
      </c>
      <c r="O157" s="126">
        <v>0</v>
      </c>
      <c r="P157" s="126">
        <f t="shared" si="1"/>
        <v>0</v>
      </c>
      <c r="Q157" s="126">
        <v>0</v>
      </c>
      <c r="R157" s="126">
        <f t="shared" si="2"/>
        <v>0</v>
      </c>
      <c r="S157" s="126">
        <v>0</v>
      </c>
      <c r="T157" s="127">
        <f t="shared" si="3"/>
        <v>0</v>
      </c>
      <c r="AR157" s="128" t="s">
        <v>149</v>
      </c>
      <c r="AT157" s="128" t="s">
        <v>126</v>
      </c>
      <c r="AU157" s="128" t="s">
        <v>82</v>
      </c>
      <c r="AY157" s="12" t="s">
        <v>115</v>
      </c>
      <c r="BE157" s="129">
        <f t="shared" si="4"/>
        <v>0</v>
      </c>
      <c r="BF157" s="129">
        <f t="shared" si="5"/>
        <v>0</v>
      </c>
      <c r="BG157" s="129">
        <f t="shared" si="6"/>
        <v>0</v>
      </c>
      <c r="BH157" s="129">
        <f t="shared" si="7"/>
        <v>0</v>
      </c>
      <c r="BI157" s="129">
        <f t="shared" si="8"/>
        <v>0</v>
      </c>
      <c r="BJ157" s="12" t="s">
        <v>122</v>
      </c>
      <c r="BK157" s="130">
        <f t="shared" si="9"/>
        <v>0</v>
      </c>
      <c r="BL157" s="12" t="s">
        <v>149</v>
      </c>
      <c r="BM157" s="128" t="s">
        <v>236</v>
      </c>
    </row>
    <row r="158" spans="2:65" s="1" customFormat="1" ht="16.5" customHeight="1">
      <c r="B158" s="117"/>
      <c r="C158" s="131" t="s">
        <v>237</v>
      </c>
      <c r="D158" s="131" t="s">
        <v>126</v>
      </c>
      <c r="E158" s="132" t="s">
        <v>238</v>
      </c>
      <c r="F158" s="133" t="s">
        <v>239</v>
      </c>
      <c r="G158" s="134" t="s">
        <v>235</v>
      </c>
      <c r="H158" s="135">
        <v>75.492000000000004</v>
      </c>
      <c r="I158" s="135"/>
      <c r="J158" s="135">
        <f t="shared" si="0"/>
        <v>0</v>
      </c>
      <c r="K158" s="133" t="s">
        <v>1</v>
      </c>
      <c r="L158" s="24"/>
      <c r="M158" s="136" t="s">
        <v>1</v>
      </c>
      <c r="N158" s="137" t="s">
        <v>40</v>
      </c>
      <c r="O158" s="126">
        <v>0</v>
      </c>
      <c r="P158" s="126">
        <f t="shared" si="1"/>
        <v>0</v>
      </c>
      <c r="Q158" s="126">
        <v>0</v>
      </c>
      <c r="R158" s="126">
        <f t="shared" si="2"/>
        <v>0</v>
      </c>
      <c r="S158" s="126">
        <v>0</v>
      </c>
      <c r="T158" s="127">
        <f t="shared" si="3"/>
        <v>0</v>
      </c>
      <c r="AR158" s="128" t="s">
        <v>240</v>
      </c>
      <c r="AT158" s="128" t="s">
        <v>126</v>
      </c>
      <c r="AU158" s="128" t="s">
        <v>82</v>
      </c>
      <c r="AY158" s="12" t="s">
        <v>115</v>
      </c>
      <c r="BE158" s="129">
        <f t="shared" si="4"/>
        <v>0</v>
      </c>
      <c r="BF158" s="129">
        <f t="shared" si="5"/>
        <v>0</v>
      </c>
      <c r="BG158" s="129">
        <f t="shared" si="6"/>
        <v>0</v>
      </c>
      <c r="BH158" s="129">
        <f t="shared" si="7"/>
        <v>0</v>
      </c>
      <c r="BI158" s="129">
        <f t="shared" si="8"/>
        <v>0</v>
      </c>
      <c r="BJ158" s="12" t="s">
        <v>122</v>
      </c>
      <c r="BK158" s="130">
        <f t="shared" si="9"/>
        <v>0</v>
      </c>
      <c r="BL158" s="12" t="s">
        <v>240</v>
      </c>
      <c r="BM158" s="128" t="s">
        <v>241</v>
      </c>
    </row>
    <row r="159" spans="2:65" s="1" customFormat="1" ht="16.5" customHeight="1">
      <c r="B159" s="117"/>
      <c r="C159" s="131" t="s">
        <v>242</v>
      </c>
      <c r="D159" s="131" t="s">
        <v>126</v>
      </c>
      <c r="E159" s="132" t="s">
        <v>243</v>
      </c>
      <c r="F159" s="133" t="s">
        <v>244</v>
      </c>
      <c r="G159" s="134" t="s">
        <v>235</v>
      </c>
      <c r="H159" s="135">
        <v>75.492000000000004</v>
      </c>
      <c r="I159" s="135"/>
      <c r="J159" s="135">
        <f t="shared" si="0"/>
        <v>0</v>
      </c>
      <c r="K159" s="133" t="s">
        <v>1</v>
      </c>
      <c r="L159" s="24"/>
      <c r="M159" s="136" t="s">
        <v>1</v>
      </c>
      <c r="N159" s="137" t="s">
        <v>40</v>
      </c>
      <c r="O159" s="126">
        <v>0</v>
      </c>
      <c r="P159" s="126">
        <f t="shared" si="1"/>
        <v>0</v>
      </c>
      <c r="Q159" s="126">
        <v>0</v>
      </c>
      <c r="R159" s="126">
        <f t="shared" si="2"/>
        <v>0</v>
      </c>
      <c r="S159" s="126">
        <v>0</v>
      </c>
      <c r="T159" s="127">
        <f t="shared" si="3"/>
        <v>0</v>
      </c>
      <c r="AR159" s="128" t="s">
        <v>240</v>
      </c>
      <c r="AT159" s="128" t="s">
        <v>126</v>
      </c>
      <c r="AU159" s="128" t="s">
        <v>82</v>
      </c>
      <c r="AY159" s="12" t="s">
        <v>115</v>
      </c>
      <c r="BE159" s="129">
        <f t="shared" si="4"/>
        <v>0</v>
      </c>
      <c r="BF159" s="129">
        <f t="shared" si="5"/>
        <v>0</v>
      </c>
      <c r="BG159" s="129">
        <f t="shared" si="6"/>
        <v>0</v>
      </c>
      <c r="BH159" s="129">
        <f t="shared" si="7"/>
        <v>0</v>
      </c>
      <c r="BI159" s="129">
        <f t="shared" si="8"/>
        <v>0</v>
      </c>
      <c r="BJ159" s="12" t="s">
        <v>122</v>
      </c>
      <c r="BK159" s="130">
        <f t="shared" si="9"/>
        <v>0</v>
      </c>
      <c r="BL159" s="12" t="s">
        <v>240</v>
      </c>
      <c r="BM159" s="128" t="s">
        <v>245</v>
      </c>
    </row>
    <row r="160" spans="2:65" s="10" customFormat="1" ht="25.9" customHeight="1">
      <c r="B160" s="107"/>
      <c r="D160" s="108" t="s">
        <v>73</v>
      </c>
      <c r="E160" s="109" t="s">
        <v>246</v>
      </c>
      <c r="F160" s="109" t="s">
        <v>247</v>
      </c>
      <c r="J160" s="110">
        <f>BK160</f>
        <v>0</v>
      </c>
      <c r="L160" s="107"/>
      <c r="M160" s="111"/>
      <c r="N160" s="112"/>
      <c r="O160" s="112"/>
      <c r="P160" s="113">
        <f>SUM(P161:P180)</f>
        <v>193.01799999999997</v>
      </c>
      <c r="Q160" s="112"/>
      <c r="R160" s="113">
        <f>SUM(R161:R180)</f>
        <v>0</v>
      </c>
      <c r="S160" s="112"/>
      <c r="T160" s="114">
        <f>SUM(T161:T180)</f>
        <v>0</v>
      </c>
      <c r="AR160" s="108" t="s">
        <v>131</v>
      </c>
      <c r="AT160" s="115" t="s">
        <v>73</v>
      </c>
      <c r="AU160" s="115" t="s">
        <v>74</v>
      </c>
      <c r="AY160" s="108" t="s">
        <v>115</v>
      </c>
      <c r="BK160" s="116">
        <f>SUM(BK161:BK180)</f>
        <v>0</v>
      </c>
    </row>
    <row r="161" spans="2:65" s="1" customFormat="1" ht="24" customHeight="1">
      <c r="B161" s="117"/>
      <c r="C161" s="131" t="s">
        <v>248</v>
      </c>
      <c r="D161" s="131" t="s">
        <v>126</v>
      </c>
      <c r="E161" s="132" t="s">
        <v>249</v>
      </c>
      <c r="F161" s="133" t="s">
        <v>250</v>
      </c>
      <c r="G161" s="134" t="s">
        <v>148</v>
      </c>
      <c r="H161" s="135">
        <v>450</v>
      </c>
      <c r="I161" s="135"/>
      <c r="J161" s="135">
        <f t="shared" ref="J161:J180" si="10">ROUND(I161*H161,3)</f>
        <v>0</v>
      </c>
      <c r="K161" s="133" t="s">
        <v>120</v>
      </c>
      <c r="L161" s="24"/>
      <c r="M161" s="136" t="s">
        <v>1</v>
      </c>
      <c r="N161" s="137" t="s">
        <v>40</v>
      </c>
      <c r="O161" s="126">
        <v>0.14899999999999999</v>
      </c>
      <c r="P161" s="126">
        <f t="shared" ref="P161:P180" si="11">O161*H161</f>
        <v>67.05</v>
      </c>
      <c r="Q161" s="126">
        <v>0</v>
      </c>
      <c r="R161" s="126">
        <f t="shared" ref="R161:R180" si="12">Q161*H161</f>
        <v>0</v>
      </c>
      <c r="S161" s="126">
        <v>0</v>
      </c>
      <c r="T161" s="127">
        <f t="shared" ref="T161:T180" si="13">S161*H161</f>
        <v>0</v>
      </c>
      <c r="AR161" s="128" t="s">
        <v>240</v>
      </c>
      <c r="AT161" s="128" t="s">
        <v>126</v>
      </c>
      <c r="AU161" s="128" t="s">
        <v>82</v>
      </c>
      <c r="AY161" s="12" t="s">
        <v>115</v>
      </c>
      <c r="BE161" s="129">
        <f t="shared" ref="BE161:BE180" si="14">IF(N161="základná",J161,0)</f>
        <v>0</v>
      </c>
      <c r="BF161" s="129">
        <f t="shared" ref="BF161:BF180" si="15">IF(N161="znížená",J161,0)</f>
        <v>0</v>
      </c>
      <c r="BG161" s="129">
        <f t="shared" ref="BG161:BG180" si="16">IF(N161="zákl. prenesená",J161,0)</f>
        <v>0</v>
      </c>
      <c r="BH161" s="129">
        <f t="shared" ref="BH161:BH180" si="17">IF(N161="zníž. prenesená",J161,0)</f>
        <v>0</v>
      </c>
      <c r="BI161" s="129">
        <f t="shared" ref="BI161:BI180" si="18">IF(N161="nulová",J161,0)</f>
        <v>0</v>
      </c>
      <c r="BJ161" s="12" t="s">
        <v>122</v>
      </c>
      <c r="BK161" s="130">
        <f t="shared" ref="BK161:BK180" si="19">ROUND(I161*H161,3)</f>
        <v>0</v>
      </c>
      <c r="BL161" s="12" t="s">
        <v>240</v>
      </c>
      <c r="BM161" s="128" t="s">
        <v>251</v>
      </c>
    </row>
    <row r="162" spans="2:65" s="1" customFormat="1" ht="24" customHeight="1">
      <c r="B162" s="117"/>
      <c r="C162" s="131" t="s">
        <v>252</v>
      </c>
      <c r="D162" s="131" t="s">
        <v>126</v>
      </c>
      <c r="E162" s="132" t="s">
        <v>253</v>
      </c>
      <c r="F162" s="133" t="s">
        <v>254</v>
      </c>
      <c r="G162" s="134" t="s">
        <v>154</v>
      </c>
      <c r="H162" s="135">
        <v>90</v>
      </c>
      <c r="I162" s="135"/>
      <c r="J162" s="135">
        <f t="shared" si="10"/>
        <v>0</v>
      </c>
      <c r="K162" s="133" t="s">
        <v>120</v>
      </c>
      <c r="L162" s="24"/>
      <c r="M162" s="136" t="s">
        <v>1</v>
      </c>
      <c r="N162" s="137" t="s">
        <v>40</v>
      </c>
      <c r="O162" s="126">
        <v>7.6999999999999999E-2</v>
      </c>
      <c r="P162" s="126">
        <f t="shared" si="11"/>
        <v>6.93</v>
      </c>
      <c r="Q162" s="126">
        <v>0</v>
      </c>
      <c r="R162" s="126">
        <f t="shared" si="12"/>
        <v>0</v>
      </c>
      <c r="S162" s="126">
        <v>0</v>
      </c>
      <c r="T162" s="127">
        <f t="shared" si="13"/>
        <v>0</v>
      </c>
      <c r="AR162" s="128" t="s">
        <v>240</v>
      </c>
      <c r="AT162" s="128" t="s">
        <v>126</v>
      </c>
      <c r="AU162" s="128" t="s">
        <v>82</v>
      </c>
      <c r="AY162" s="12" t="s">
        <v>115</v>
      </c>
      <c r="BE162" s="129">
        <f t="shared" si="14"/>
        <v>0</v>
      </c>
      <c r="BF162" s="129">
        <f t="shared" si="15"/>
        <v>0</v>
      </c>
      <c r="BG162" s="129">
        <f t="shared" si="16"/>
        <v>0</v>
      </c>
      <c r="BH162" s="129">
        <f t="shared" si="17"/>
        <v>0</v>
      </c>
      <c r="BI162" s="129">
        <f t="shared" si="18"/>
        <v>0</v>
      </c>
      <c r="BJ162" s="12" t="s">
        <v>122</v>
      </c>
      <c r="BK162" s="130">
        <f t="shared" si="19"/>
        <v>0</v>
      </c>
      <c r="BL162" s="12" t="s">
        <v>240</v>
      </c>
      <c r="BM162" s="128" t="s">
        <v>255</v>
      </c>
    </row>
    <row r="163" spans="2:65" s="1" customFormat="1" ht="24" customHeight="1">
      <c r="B163" s="117"/>
      <c r="C163" s="131" t="s">
        <v>256</v>
      </c>
      <c r="D163" s="131" t="s">
        <v>126</v>
      </c>
      <c r="E163" s="132" t="s">
        <v>257</v>
      </c>
      <c r="F163" s="133" t="s">
        <v>258</v>
      </c>
      <c r="G163" s="134" t="s">
        <v>154</v>
      </c>
      <c r="H163" s="135">
        <v>32</v>
      </c>
      <c r="I163" s="135"/>
      <c r="J163" s="135">
        <f t="shared" si="10"/>
        <v>0</v>
      </c>
      <c r="K163" s="133" t="s">
        <v>120</v>
      </c>
      <c r="L163" s="24"/>
      <c r="M163" s="136" t="s">
        <v>1</v>
      </c>
      <c r="N163" s="137" t="s">
        <v>40</v>
      </c>
      <c r="O163" s="126">
        <v>0.32800000000000001</v>
      </c>
      <c r="P163" s="126">
        <f t="shared" si="11"/>
        <v>10.496</v>
      </c>
      <c r="Q163" s="126">
        <v>0</v>
      </c>
      <c r="R163" s="126">
        <f t="shared" si="12"/>
        <v>0</v>
      </c>
      <c r="S163" s="126">
        <v>0</v>
      </c>
      <c r="T163" s="127">
        <f t="shared" si="13"/>
        <v>0</v>
      </c>
      <c r="AR163" s="128" t="s">
        <v>240</v>
      </c>
      <c r="AT163" s="128" t="s">
        <v>126</v>
      </c>
      <c r="AU163" s="128" t="s">
        <v>82</v>
      </c>
      <c r="AY163" s="12" t="s">
        <v>115</v>
      </c>
      <c r="BE163" s="129">
        <f t="shared" si="14"/>
        <v>0</v>
      </c>
      <c r="BF163" s="129">
        <f t="shared" si="15"/>
        <v>0</v>
      </c>
      <c r="BG163" s="129">
        <f t="shared" si="16"/>
        <v>0</v>
      </c>
      <c r="BH163" s="129">
        <f t="shared" si="17"/>
        <v>0</v>
      </c>
      <c r="BI163" s="129">
        <f t="shared" si="18"/>
        <v>0</v>
      </c>
      <c r="BJ163" s="12" t="s">
        <v>122</v>
      </c>
      <c r="BK163" s="130">
        <f t="shared" si="19"/>
        <v>0</v>
      </c>
      <c r="BL163" s="12" t="s">
        <v>240</v>
      </c>
      <c r="BM163" s="128" t="s">
        <v>259</v>
      </c>
    </row>
    <row r="164" spans="2:65" s="1" customFormat="1" ht="24" customHeight="1">
      <c r="B164" s="117"/>
      <c r="C164" s="131" t="s">
        <v>260</v>
      </c>
      <c r="D164" s="131" t="s">
        <v>126</v>
      </c>
      <c r="E164" s="132" t="s">
        <v>261</v>
      </c>
      <c r="F164" s="133" t="s">
        <v>262</v>
      </c>
      <c r="G164" s="134" t="s">
        <v>154</v>
      </c>
      <c r="H164" s="135">
        <v>1</v>
      </c>
      <c r="I164" s="135"/>
      <c r="J164" s="135">
        <f t="shared" si="10"/>
        <v>0</v>
      </c>
      <c r="K164" s="133" t="s">
        <v>120</v>
      </c>
      <c r="L164" s="24"/>
      <c r="M164" s="136" t="s">
        <v>1</v>
      </c>
      <c r="N164" s="137" t="s">
        <v>40</v>
      </c>
      <c r="O164" s="126">
        <v>1.62</v>
      </c>
      <c r="P164" s="126">
        <f t="shared" si="11"/>
        <v>1.62</v>
      </c>
      <c r="Q164" s="126">
        <v>0</v>
      </c>
      <c r="R164" s="126">
        <f t="shared" si="12"/>
        <v>0</v>
      </c>
      <c r="S164" s="126">
        <v>0</v>
      </c>
      <c r="T164" s="127">
        <f t="shared" si="13"/>
        <v>0</v>
      </c>
      <c r="AR164" s="128" t="s">
        <v>240</v>
      </c>
      <c r="AT164" s="128" t="s">
        <v>126</v>
      </c>
      <c r="AU164" s="128" t="s">
        <v>82</v>
      </c>
      <c r="AY164" s="12" t="s">
        <v>115</v>
      </c>
      <c r="BE164" s="129">
        <f t="shared" si="14"/>
        <v>0</v>
      </c>
      <c r="BF164" s="129">
        <f t="shared" si="15"/>
        <v>0</v>
      </c>
      <c r="BG164" s="129">
        <f t="shared" si="16"/>
        <v>0</v>
      </c>
      <c r="BH164" s="129">
        <f t="shared" si="17"/>
        <v>0</v>
      </c>
      <c r="BI164" s="129">
        <f t="shared" si="18"/>
        <v>0</v>
      </c>
      <c r="BJ164" s="12" t="s">
        <v>122</v>
      </c>
      <c r="BK164" s="130">
        <f t="shared" si="19"/>
        <v>0</v>
      </c>
      <c r="BL164" s="12" t="s">
        <v>240</v>
      </c>
      <c r="BM164" s="128" t="s">
        <v>263</v>
      </c>
    </row>
    <row r="165" spans="2:65" s="1" customFormat="1" ht="16.5" customHeight="1">
      <c r="B165" s="117"/>
      <c r="C165" s="131" t="s">
        <v>264</v>
      </c>
      <c r="D165" s="131" t="s">
        <v>126</v>
      </c>
      <c r="E165" s="132" t="s">
        <v>265</v>
      </c>
      <c r="F165" s="133" t="s">
        <v>266</v>
      </c>
      <c r="G165" s="134" t="s">
        <v>154</v>
      </c>
      <c r="H165" s="135">
        <v>6</v>
      </c>
      <c r="I165" s="135"/>
      <c r="J165" s="135">
        <f t="shared" si="10"/>
        <v>0</v>
      </c>
      <c r="K165" s="133" t="s">
        <v>120</v>
      </c>
      <c r="L165" s="24"/>
      <c r="M165" s="136" t="s">
        <v>1</v>
      </c>
      <c r="N165" s="137" t="s">
        <v>40</v>
      </c>
      <c r="O165" s="126">
        <v>1.71</v>
      </c>
      <c r="P165" s="126">
        <f t="shared" si="11"/>
        <v>10.26</v>
      </c>
      <c r="Q165" s="126">
        <v>0</v>
      </c>
      <c r="R165" s="126">
        <f t="shared" si="12"/>
        <v>0</v>
      </c>
      <c r="S165" s="126">
        <v>0</v>
      </c>
      <c r="T165" s="127">
        <f t="shared" si="13"/>
        <v>0</v>
      </c>
      <c r="AR165" s="128" t="s">
        <v>123</v>
      </c>
      <c r="AT165" s="128" t="s">
        <v>126</v>
      </c>
      <c r="AU165" s="128" t="s">
        <v>82</v>
      </c>
      <c r="AY165" s="12" t="s">
        <v>115</v>
      </c>
      <c r="BE165" s="129">
        <f t="shared" si="14"/>
        <v>0</v>
      </c>
      <c r="BF165" s="129">
        <f t="shared" si="15"/>
        <v>0</v>
      </c>
      <c r="BG165" s="129">
        <f t="shared" si="16"/>
        <v>0</v>
      </c>
      <c r="BH165" s="129">
        <f t="shared" si="17"/>
        <v>0</v>
      </c>
      <c r="BI165" s="129">
        <f t="shared" si="18"/>
        <v>0</v>
      </c>
      <c r="BJ165" s="12" t="s">
        <v>122</v>
      </c>
      <c r="BK165" s="130">
        <f t="shared" si="19"/>
        <v>0</v>
      </c>
      <c r="BL165" s="12" t="s">
        <v>123</v>
      </c>
      <c r="BM165" s="128" t="s">
        <v>267</v>
      </c>
    </row>
    <row r="166" spans="2:65" s="1" customFormat="1" ht="16.5" customHeight="1">
      <c r="B166" s="117"/>
      <c r="C166" s="131" t="s">
        <v>268</v>
      </c>
      <c r="D166" s="131" t="s">
        <v>126</v>
      </c>
      <c r="E166" s="132" t="s">
        <v>269</v>
      </c>
      <c r="F166" s="133" t="s">
        <v>270</v>
      </c>
      <c r="G166" s="134" t="s">
        <v>154</v>
      </c>
      <c r="H166" s="135">
        <v>1</v>
      </c>
      <c r="I166" s="135"/>
      <c r="J166" s="135">
        <f t="shared" si="10"/>
        <v>0</v>
      </c>
      <c r="K166" s="133" t="s">
        <v>120</v>
      </c>
      <c r="L166" s="24"/>
      <c r="M166" s="136" t="s">
        <v>1</v>
      </c>
      <c r="N166" s="137" t="s">
        <v>40</v>
      </c>
      <c r="O166" s="126">
        <v>2.008</v>
      </c>
      <c r="P166" s="126">
        <f t="shared" si="11"/>
        <v>2.008</v>
      </c>
      <c r="Q166" s="126">
        <v>0</v>
      </c>
      <c r="R166" s="126">
        <f t="shared" si="12"/>
        <v>0</v>
      </c>
      <c r="S166" s="126">
        <v>0</v>
      </c>
      <c r="T166" s="127">
        <f t="shared" si="13"/>
        <v>0</v>
      </c>
      <c r="AR166" s="128" t="s">
        <v>240</v>
      </c>
      <c r="AT166" s="128" t="s">
        <v>126</v>
      </c>
      <c r="AU166" s="128" t="s">
        <v>82</v>
      </c>
      <c r="AY166" s="12" t="s">
        <v>115</v>
      </c>
      <c r="BE166" s="129">
        <f t="shared" si="14"/>
        <v>0</v>
      </c>
      <c r="BF166" s="129">
        <f t="shared" si="15"/>
        <v>0</v>
      </c>
      <c r="BG166" s="129">
        <f t="shared" si="16"/>
        <v>0</v>
      </c>
      <c r="BH166" s="129">
        <f t="shared" si="17"/>
        <v>0</v>
      </c>
      <c r="BI166" s="129">
        <f t="shared" si="18"/>
        <v>0</v>
      </c>
      <c r="BJ166" s="12" t="s">
        <v>122</v>
      </c>
      <c r="BK166" s="130">
        <f t="shared" si="19"/>
        <v>0</v>
      </c>
      <c r="BL166" s="12" t="s">
        <v>240</v>
      </c>
      <c r="BM166" s="128" t="s">
        <v>271</v>
      </c>
    </row>
    <row r="167" spans="2:65" s="1" customFormat="1" ht="36" customHeight="1">
      <c r="B167" s="117"/>
      <c r="C167" s="131" t="s">
        <v>272</v>
      </c>
      <c r="D167" s="131" t="s">
        <v>126</v>
      </c>
      <c r="E167" s="132" t="s">
        <v>273</v>
      </c>
      <c r="F167" s="133" t="s">
        <v>274</v>
      </c>
      <c r="G167" s="134" t="s">
        <v>148</v>
      </c>
      <c r="H167" s="135">
        <v>8</v>
      </c>
      <c r="I167" s="135"/>
      <c r="J167" s="135">
        <f t="shared" si="10"/>
        <v>0</v>
      </c>
      <c r="K167" s="133" t="s">
        <v>120</v>
      </c>
      <c r="L167" s="24"/>
      <c r="M167" s="136" t="s">
        <v>1</v>
      </c>
      <c r="N167" s="137" t="s">
        <v>40</v>
      </c>
      <c r="O167" s="126">
        <v>0.08</v>
      </c>
      <c r="P167" s="126">
        <f t="shared" si="11"/>
        <v>0.64</v>
      </c>
      <c r="Q167" s="126">
        <v>0</v>
      </c>
      <c r="R167" s="126">
        <f t="shared" si="12"/>
        <v>0</v>
      </c>
      <c r="S167" s="126">
        <v>0</v>
      </c>
      <c r="T167" s="127">
        <f t="shared" si="13"/>
        <v>0</v>
      </c>
      <c r="AR167" s="128" t="s">
        <v>240</v>
      </c>
      <c r="AT167" s="128" t="s">
        <v>126</v>
      </c>
      <c r="AU167" s="128" t="s">
        <v>82</v>
      </c>
      <c r="AY167" s="12" t="s">
        <v>115</v>
      </c>
      <c r="BE167" s="129">
        <f t="shared" si="14"/>
        <v>0</v>
      </c>
      <c r="BF167" s="129">
        <f t="shared" si="15"/>
        <v>0</v>
      </c>
      <c r="BG167" s="129">
        <f t="shared" si="16"/>
        <v>0</v>
      </c>
      <c r="BH167" s="129">
        <f t="shared" si="17"/>
        <v>0</v>
      </c>
      <c r="BI167" s="129">
        <f t="shared" si="18"/>
        <v>0</v>
      </c>
      <c r="BJ167" s="12" t="s">
        <v>122</v>
      </c>
      <c r="BK167" s="130">
        <f t="shared" si="19"/>
        <v>0</v>
      </c>
      <c r="BL167" s="12" t="s">
        <v>240</v>
      </c>
      <c r="BM167" s="128" t="s">
        <v>275</v>
      </c>
    </row>
    <row r="168" spans="2:65" s="1" customFormat="1" ht="24" customHeight="1">
      <c r="B168" s="117"/>
      <c r="C168" s="131" t="s">
        <v>276</v>
      </c>
      <c r="D168" s="131" t="s">
        <v>126</v>
      </c>
      <c r="E168" s="132" t="s">
        <v>277</v>
      </c>
      <c r="F168" s="133" t="s">
        <v>278</v>
      </c>
      <c r="G168" s="134" t="s">
        <v>148</v>
      </c>
      <c r="H168" s="135">
        <v>200</v>
      </c>
      <c r="I168" s="135"/>
      <c r="J168" s="135">
        <f t="shared" si="10"/>
        <v>0</v>
      </c>
      <c r="K168" s="133" t="s">
        <v>120</v>
      </c>
      <c r="L168" s="24"/>
      <c r="M168" s="136" t="s">
        <v>1</v>
      </c>
      <c r="N168" s="137" t="s">
        <v>40</v>
      </c>
      <c r="O168" s="126">
        <v>7.4999999999999997E-2</v>
      </c>
      <c r="P168" s="126">
        <f t="shared" si="11"/>
        <v>15</v>
      </c>
      <c r="Q168" s="126">
        <v>0</v>
      </c>
      <c r="R168" s="126">
        <f t="shared" si="12"/>
        <v>0</v>
      </c>
      <c r="S168" s="126">
        <v>0</v>
      </c>
      <c r="T168" s="127">
        <f t="shared" si="13"/>
        <v>0</v>
      </c>
      <c r="AR168" s="128" t="s">
        <v>240</v>
      </c>
      <c r="AT168" s="128" t="s">
        <v>126</v>
      </c>
      <c r="AU168" s="128" t="s">
        <v>82</v>
      </c>
      <c r="AY168" s="12" t="s">
        <v>115</v>
      </c>
      <c r="BE168" s="129">
        <f t="shared" si="14"/>
        <v>0</v>
      </c>
      <c r="BF168" s="129">
        <f t="shared" si="15"/>
        <v>0</v>
      </c>
      <c r="BG168" s="129">
        <f t="shared" si="16"/>
        <v>0</v>
      </c>
      <c r="BH168" s="129">
        <f t="shared" si="17"/>
        <v>0</v>
      </c>
      <c r="BI168" s="129">
        <f t="shared" si="18"/>
        <v>0</v>
      </c>
      <c r="BJ168" s="12" t="s">
        <v>122</v>
      </c>
      <c r="BK168" s="130">
        <f t="shared" si="19"/>
        <v>0</v>
      </c>
      <c r="BL168" s="12" t="s">
        <v>240</v>
      </c>
      <c r="BM168" s="128" t="s">
        <v>279</v>
      </c>
    </row>
    <row r="169" spans="2:65" s="1" customFormat="1" ht="24" customHeight="1">
      <c r="B169" s="117"/>
      <c r="C169" s="131" t="s">
        <v>280</v>
      </c>
      <c r="D169" s="131" t="s">
        <v>126</v>
      </c>
      <c r="E169" s="132" t="s">
        <v>281</v>
      </c>
      <c r="F169" s="133" t="s">
        <v>282</v>
      </c>
      <c r="G169" s="134" t="s">
        <v>148</v>
      </c>
      <c r="H169" s="135">
        <v>150</v>
      </c>
      <c r="I169" s="135"/>
      <c r="J169" s="135">
        <f t="shared" si="10"/>
        <v>0</v>
      </c>
      <c r="K169" s="133" t="s">
        <v>120</v>
      </c>
      <c r="L169" s="24"/>
      <c r="M169" s="136" t="s">
        <v>1</v>
      </c>
      <c r="N169" s="137" t="s">
        <v>40</v>
      </c>
      <c r="O169" s="126">
        <v>9.5000000000000001E-2</v>
      </c>
      <c r="P169" s="126">
        <f t="shared" si="11"/>
        <v>14.25</v>
      </c>
      <c r="Q169" s="126">
        <v>0</v>
      </c>
      <c r="R169" s="126">
        <f t="shared" si="12"/>
        <v>0</v>
      </c>
      <c r="S169" s="126">
        <v>0</v>
      </c>
      <c r="T169" s="127">
        <f t="shared" si="13"/>
        <v>0</v>
      </c>
      <c r="AR169" s="128" t="s">
        <v>240</v>
      </c>
      <c r="AT169" s="128" t="s">
        <v>126</v>
      </c>
      <c r="AU169" s="128" t="s">
        <v>82</v>
      </c>
      <c r="AY169" s="12" t="s">
        <v>115</v>
      </c>
      <c r="BE169" s="129">
        <f t="shared" si="14"/>
        <v>0</v>
      </c>
      <c r="BF169" s="129">
        <f t="shared" si="15"/>
        <v>0</v>
      </c>
      <c r="BG169" s="129">
        <f t="shared" si="16"/>
        <v>0</v>
      </c>
      <c r="BH169" s="129">
        <f t="shared" si="17"/>
        <v>0</v>
      </c>
      <c r="BI169" s="129">
        <f t="shared" si="18"/>
        <v>0</v>
      </c>
      <c r="BJ169" s="12" t="s">
        <v>122</v>
      </c>
      <c r="BK169" s="130">
        <f t="shared" si="19"/>
        <v>0</v>
      </c>
      <c r="BL169" s="12" t="s">
        <v>240</v>
      </c>
      <c r="BM169" s="128" t="s">
        <v>283</v>
      </c>
    </row>
    <row r="170" spans="2:65" s="1" customFormat="1" ht="24" customHeight="1">
      <c r="B170" s="117"/>
      <c r="C170" s="131" t="s">
        <v>284</v>
      </c>
      <c r="D170" s="131" t="s">
        <v>126</v>
      </c>
      <c r="E170" s="132" t="s">
        <v>285</v>
      </c>
      <c r="F170" s="133" t="s">
        <v>286</v>
      </c>
      <c r="G170" s="134" t="s">
        <v>154</v>
      </c>
      <c r="H170" s="135">
        <v>8</v>
      </c>
      <c r="I170" s="135"/>
      <c r="J170" s="135">
        <f t="shared" si="10"/>
        <v>0</v>
      </c>
      <c r="K170" s="133" t="s">
        <v>120</v>
      </c>
      <c r="L170" s="24"/>
      <c r="M170" s="136" t="s">
        <v>1</v>
      </c>
      <c r="N170" s="137" t="s">
        <v>40</v>
      </c>
      <c r="O170" s="126">
        <v>0.183</v>
      </c>
      <c r="P170" s="126">
        <f t="shared" si="11"/>
        <v>1.464</v>
      </c>
      <c r="Q170" s="126">
        <v>0</v>
      </c>
      <c r="R170" s="126">
        <f t="shared" si="12"/>
        <v>0</v>
      </c>
      <c r="S170" s="126">
        <v>0</v>
      </c>
      <c r="T170" s="127">
        <f t="shared" si="13"/>
        <v>0</v>
      </c>
      <c r="AR170" s="128" t="s">
        <v>240</v>
      </c>
      <c r="AT170" s="128" t="s">
        <v>126</v>
      </c>
      <c r="AU170" s="128" t="s">
        <v>82</v>
      </c>
      <c r="AY170" s="12" t="s">
        <v>115</v>
      </c>
      <c r="BE170" s="129">
        <f t="shared" si="14"/>
        <v>0</v>
      </c>
      <c r="BF170" s="129">
        <f t="shared" si="15"/>
        <v>0</v>
      </c>
      <c r="BG170" s="129">
        <f t="shared" si="16"/>
        <v>0</v>
      </c>
      <c r="BH170" s="129">
        <f t="shared" si="17"/>
        <v>0</v>
      </c>
      <c r="BI170" s="129">
        <f t="shared" si="18"/>
        <v>0</v>
      </c>
      <c r="BJ170" s="12" t="s">
        <v>122</v>
      </c>
      <c r="BK170" s="130">
        <f t="shared" si="19"/>
        <v>0</v>
      </c>
      <c r="BL170" s="12" t="s">
        <v>240</v>
      </c>
      <c r="BM170" s="128" t="s">
        <v>287</v>
      </c>
    </row>
    <row r="171" spans="2:65" s="1" customFormat="1" ht="16.5" customHeight="1">
      <c r="B171" s="117"/>
      <c r="C171" s="131" t="s">
        <v>288</v>
      </c>
      <c r="D171" s="131" t="s">
        <v>126</v>
      </c>
      <c r="E171" s="132" t="s">
        <v>289</v>
      </c>
      <c r="F171" s="133" t="s">
        <v>290</v>
      </c>
      <c r="G171" s="134" t="s">
        <v>154</v>
      </c>
      <c r="H171" s="135">
        <v>30</v>
      </c>
      <c r="I171" s="135"/>
      <c r="J171" s="135">
        <f t="shared" si="10"/>
        <v>0</v>
      </c>
      <c r="K171" s="133" t="s">
        <v>120</v>
      </c>
      <c r="L171" s="24"/>
      <c r="M171" s="136" t="s">
        <v>1</v>
      </c>
      <c r="N171" s="137" t="s">
        <v>40</v>
      </c>
      <c r="O171" s="126">
        <v>0.11700000000000001</v>
      </c>
      <c r="P171" s="126">
        <f t="shared" si="11"/>
        <v>3.5100000000000002</v>
      </c>
      <c r="Q171" s="126">
        <v>0</v>
      </c>
      <c r="R171" s="126">
        <f t="shared" si="12"/>
        <v>0</v>
      </c>
      <c r="S171" s="126">
        <v>0</v>
      </c>
      <c r="T171" s="127">
        <f t="shared" si="13"/>
        <v>0</v>
      </c>
      <c r="AR171" s="128" t="s">
        <v>240</v>
      </c>
      <c r="AT171" s="128" t="s">
        <v>126</v>
      </c>
      <c r="AU171" s="128" t="s">
        <v>82</v>
      </c>
      <c r="AY171" s="12" t="s">
        <v>115</v>
      </c>
      <c r="BE171" s="129">
        <f t="shared" si="14"/>
        <v>0</v>
      </c>
      <c r="BF171" s="129">
        <f t="shared" si="15"/>
        <v>0</v>
      </c>
      <c r="BG171" s="129">
        <f t="shared" si="16"/>
        <v>0</v>
      </c>
      <c r="BH171" s="129">
        <f t="shared" si="17"/>
        <v>0</v>
      </c>
      <c r="BI171" s="129">
        <f t="shared" si="18"/>
        <v>0</v>
      </c>
      <c r="BJ171" s="12" t="s">
        <v>122</v>
      </c>
      <c r="BK171" s="130">
        <f t="shared" si="19"/>
        <v>0</v>
      </c>
      <c r="BL171" s="12" t="s">
        <v>240</v>
      </c>
      <c r="BM171" s="128" t="s">
        <v>291</v>
      </c>
    </row>
    <row r="172" spans="2:65" s="1" customFormat="1" ht="24" customHeight="1">
      <c r="B172" s="117"/>
      <c r="C172" s="131" t="s">
        <v>292</v>
      </c>
      <c r="D172" s="131" t="s">
        <v>126</v>
      </c>
      <c r="E172" s="132" t="s">
        <v>293</v>
      </c>
      <c r="F172" s="133" t="s">
        <v>294</v>
      </c>
      <c r="G172" s="134" t="s">
        <v>154</v>
      </c>
      <c r="H172" s="135">
        <v>30</v>
      </c>
      <c r="I172" s="135"/>
      <c r="J172" s="135">
        <f t="shared" si="10"/>
        <v>0</v>
      </c>
      <c r="K172" s="133" t="s">
        <v>120</v>
      </c>
      <c r="L172" s="24"/>
      <c r="M172" s="136" t="s">
        <v>1</v>
      </c>
      <c r="N172" s="137" t="s">
        <v>40</v>
      </c>
      <c r="O172" s="126">
        <v>0.16700000000000001</v>
      </c>
      <c r="P172" s="126">
        <f t="shared" si="11"/>
        <v>5.0100000000000007</v>
      </c>
      <c r="Q172" s="126">
        <v>0</v>
      </c>
      <c r="R172" s="126">
        <f t="shared" si="12"/>
        <v>0</v>
      </c>
      <c r="S172" s="126">
        <v>0</v>
      </c>
      <c r="T172" s="127">
        <f t="shared" si="13"/>
        <v>0</v>
      </c>
      <c r="AR172" s="128" t="s">
        <v>240</v>
      </c>
      <c r="AT172" s="128" t="s">
        <v>126</v>
      </c>
      <c r="AU172" s="128" t="s">
        <v>82</v>
      </c>
      <c r="AY172" s="12" t="s">
        <v>115</v>
      </c>
      <c r="BE172" s="129">
        <f t="shared" si="14"/>
        <v>0</v>
      </c>
      <c r="BF172" s="129">
        <f t="shared" si="15"/>
        <v>0</v>
      </c>
      <c r="BG172" s="129">
        <f t="shared" si="16"/>
        <v>0</v>
      </c>
      <c r="BH172" s="129">
        <f t="shared" si="17"/>
        <v>0</v>
      </c>
      <c r="BI172" s="129">
        <f t="shared" si="18"/>
        <v>0</v>
      </c>
      <c r="BJ172" s="12" t="s">
        <v>122</v>
      </c>
      <c r="BK172" s="130">
        <f t="shared" si="19"/>
        <v>0</v>
      </c>
      <c r="BL172" s="12" t="s">
        <v>240</v>
      </c>
      <c r="BM172" s="128" t="s">
        <v>295</v>
      </c>
    </row>
    <row r="173" spans="2:65" s="1" customFormat="1" ht="16.5" customHeight="1">
      <c r="B173" s="117"/>
      <c r="C173" s="131" t="s">
        <v>296</v>
      </c>
      <c r="D173" s="131" t="s">
        <v>126</v>
      </c>
      <c r="E173" s="132" t="s">
        <v>297</v>
      </c>
      <c r="F173" s="133" t="s">
        <v>298</v>
      </c>
      <c r="G173" s="134" t="s">
        <v>154</v>
      </c>
      <c r="H173" s="135">
        <v>30</v>
      </c>
      <c r="I173" s="135"/>
      <c r="J173" s="135">
        <f t="shared" si="10"/>
        <v>0</v>
      </c>
      <c r="K173" s="133" t="s">
        <v>120</v>
      </c>
      <c r="L173" s="24"/>
      <c r="M173" s="136" t="s">
        <v>1</v>
      </c>
      <c r="N173" s="137" t="s">
        <v>40</v>
      </c>
      <c r="O173" s="126">
        <v>0.16700000000000001</v>
      </c>
      <c r="P173" s="126">
        <f t="shared" si="11"/>
        <v>5.0100000000000007</v>
      </c>
      <c r="Q173" s="126">
        <v>0</v>
      </c>
      <c r="R173" s="126">
        <f t="shared" si="12"/>
        <v>0</v>
      </c>
      <c r="S173" s="126">
        <v>0</v>
      </c>
      <c r="T173" s="127">
        <f t="shared" si="13"/>
        <v>0</v>
      </c>
      <c r="AR173" s="128" t="s">
        <v>240</v>
      </c>
      <c r="AT173" s="128" t="s">
        <v>126</v>
      </c>
      <c r="AU173" s="128" t="s">
        <v>82</v>
      </c>
      <c r="AY173" s="12" t="s">
        <v>115</v>
      </c>
      <c r="BE173" s="129">
        <f t="shared" si="14"/>
        <v>0</v>
      </c>
      <c r="BF173" s="129">
        <f t="shared" si="15"/>
        <v>0</v>
      </c>
      <c r="BG173" s="129">
        <f t="shared" si="16"/>
        <v>0</v>
      </c>
      <c r="BH173" s="129">
        <f t="shared" si="17"/>
        <v>0</v>
      </c>
      <c r="BI173" s="129">
        <f t="shared" si="18"/>
        <v>0</v>
      </c>
      <c r="BJ173" s="12" t="s">
        <v>122</v>
      </c>
      <c r="BK173" s="130">
        <f t="shared" si="19"/>
        <v>0</v>
      </c>
      <c r="BL173" s="12" t="s">
        <v>240</v>
      </c>
      <c r="BM173" s="128" t="s">
        <v>299</v>
      </c>
    </row>
    <row r="174" spans="2:65" s="1" customFormat="1" ht="16.5" customHeight="1">
      <c r="B174" s="117"/>
      <c r="C174" s="131" t="s">
        <v>300</v>
      </c>
      <c r="D174" s="131" t="s">
        <v>126</v>
      </c>
      <c r="E174" s="132" t="s">
        <v>301</v>
      </c>
      <c r="F174" s="133" t="s">
        <v>302</v>
      </c>
      <c r="G174" s="134" t="s">
        <v>148</v>
      </c>
      <c r="H174" s="135">
        <v>100</v>
      </c>
      <c r="I174" s="135"/>
      <c r="J174" s="135">
        <f t="shared" si="10"/>
        <v>0</v>
      </c>
      <c r="K174" s="133" t="s">
        <v>120</v>
      </c>
      <c r="L174" s="24"/>
      <c r="M174" s="136" t="s">
        <v>1</v>
      </c>
      <c r="N174" s="137" t="s">
        <v>40</v>
      </c>
      <c r="O174" s="126">
        <v>2.4E-2</v>
      </c>
      <c r="P174" s="126">
        <f t="shared" si="11"/>
        <v>2.4</v>
      </c>
      <c r="Q174" s="126">
        <v>0</v>
      </c>
      <c r="R174" s="126">
        <f t="shared" si="12"/>
        <v>0</v>
      </c>
      <c r="S174" s="126">
        <v>0</v>
      </c>
      <c r="T174" s="127">
        <f t="shared" si="13"/>
        <v>0</v>
      </c>
      <c r="AR174" s="128" t="s">
        <v>240</v>
      </c>
      <c r="AT174" s="128" t="s">
        <v>126</v>
      </c>
      <c r="AU174" s="128" t="s">
        <v>82</v>
      </c>
      <c r="AY174" s="12" t="s">
        <v>115</v>
      </c>
      <c r="BE174" s="129">
        <f t="shared" si="14"/>
        <v>0</v>
      </c>
      <c r="BF174" s="129">
        <f t="shared" si="15"/>
        <v>0</v>
      </c>
      <c r="BG174" s="129">
        <f t="shared" si="16"/>
        <v>0</v>
      </c>
      <c r="BH174" s="129">
        <f t="shared" si="17"/>
        <v>0</v>
      </c>
      <c r="BI174" s="129">
        <f t="shared" si="18"/>
        <v>0</v>
      </c>
      <c r="BJ174" s="12" t="s">
        <v>122</v>
      </c>
      <c r="BK174" s="130">
        <f t="shared" si="19"/>
        <v>0</v>
      </c>
      <c r="BL174" s="12" t="s">
        <v>240</v>
      </c>
      <c r="BM174" s="128" t="s">
        <v>303</v>
      </c>
    </row>
    <row r="175" spans="2:65" s="1" customFormat="1" ht="16.5" customHeight="1">
      <c r="B175" s="117"/>
      <c r="C175" s="131" t="s">
        <v>304</v>
      </c>
      <c r="D175" s="131" t="s">
        <v>126</v>
      </c>
      <c r="E175" s="132" t="s">
        <v>305</v>
      </c>
      <c r="F175" s="133" t="s">
        <v>306</v>
      </c>
      <c r="G175" s="134" t="s">
        <v>148</v>
      </c>
      <c r="H175" s="135">
        <v>50</v>
      </c>
      <c r="I175" s="135"/>
      <c r="J175" s="135">
        <f t="shared" si="10"/>
        <v>0</v>
      </c>
      <c r="K175" s="133" t="s">
        <v>120</v>
      </c>
      <c r="L175" s="24"/>
      <c r="M175" s="136" t="s">
        <v>1</v>
      </c>
      <c r="N175" s="137" t="s">
        <v>40</v>
      </c>
      <c r="O175" s="126">
        <v>2.7E-2</v>
      </c>
      <c r="P175" s="126">
        <f t="shared" si="11"/>
        <v>1.35</v>
      </c>
      <c r="Q175" s="126">
        <v>0</v>
      </c>
      <c r="R175" s="126">
        <f t="shared" si="12"/>
        <v>0</v>
      </c>
      <c r="S175" s="126">
        <v>0</v>
      </c>
      <c r="T175" s="127">
        <f t="shared" si="13"/>
        <v>0</v>
      </c>
      <c r="AR175" s="128" t="s">
        <v>240</v>
      </c>
      <c r="AT175" s="128" t="s">
        <v>126</v>
      </c>
      <c r="AU175" s="128" t="s">
        <v>82</v>
      </c>
      <c r="AY175" s="12" t="s">
        <v>115</v>
      </c>
      <c r="BE175" s="129">
        <f t="shared" si="14"/>
        <v>0</v>
      </c>
      <c r="BF175" s="129">
        <f t="shared" si="15"/>
        <v>0</v>
      </c>
      <c r="BG175" s="129">
        <f t="shared" si="16"/>
        <v>0</v>
      </c>
      <c r="BH175" s="129">
        <f t="shared" si="17"/>
        <v>0</v>
      </c>
      <c r="BI175" s="129">
        <f t="shared" si="18"/>
        <v>0</v>
      </c>
      <c r="BJ175" s="12" t="s">
        <v>122</v>
      </c>
      <c r="BK175" s="130">
        <f t="shared" si="19"/>
        <v>0</v>
      </c>
      <c r="BL175" s="12" t="s">
        <v>240</v>
      </c>
      <c r="BM175" s="128" t="s">
        <v>307</v>
      </c>
    </row>
    <row r="176" spans="2:65" s="1" customFormat="1" ht="16.5" customHeight="1">
      <c r="B176" s="117"/>
      <c r="C176" s="131" t="s">
        <v>308</v>
      </c>
      <c r="D176" s="131" t="s">
        <v>126</v>
      </c>
      <c r="E176" s="132" t="s">
        <v>309</v>
      </c>
      <c r="F176" s="133" t="s">
        <v>310</v>
      </c>
      <c r="G176" s="134" t="s">
        <v>148</v>
      </c>
      <c r="H176" s="135">
        <v>300</v>
      </c>
      <c r="I176" s="135"/>
      <c r="J176" s="135">
        <f t="shared" si="10"/>
        <v>0</v>
      </c>
      <c r="K176" s="133" t="s">
        <v>120</v>
      </c>
      <c r="L176" s="24"/>
      <c r="M176" s="136" t="s">
        <v>1</v>
      </c>
      <c r="N176" s="137" t="s">
        <v>40</v>
      </c>
      <c r="O176" s="126">
        <v>3.1E-2</v>
      </c>
      <c r="P176" s="126">
        <f t="shared" si="11"/>
        <v>9.3000000000000007</v>
      </c>
      <c r="Q176" s="126">
        <v>0</v>
      </c>
      <c r="R176" s="126">
        <f t="shared" si="12"/>
        <v>0</v>
      </c>
      <c r="S176" s="126">
        <v>0</v>
      </c>
      <c r="T176" s="127">
        <f t="shared" si="13"/>
        <v>0</v>
      </c>
      <c r="AR176" s="128" t="s">
        <v>240</v>
      </c>
      <c r="AT176" s="128" t="s">
        <v>126</v>
      </c>
      <c r="AU176" s="128" t="s">
        <v>82</v>
      </c>
      <c r="AY176" s="12" t="s">
        <v>115</v>
      </c>
      <c r="BE176" s="129">
        <f t="shared" si="14"/>
        <v>0</v>
      </c>
      <c r="BF176" s="129">
        <f t="shared" si="15"/>
        <v>0</v>
      </c>
      <c r="BG176" s="129">
        <f t="shared" si="16"/>
        <v>0</v>
      </c>
      <c r="BH176" s="129">
        <f t="shared" si="17"/>
        <v>0</v>
      </c>
      <c r="BI176" s="129">
        <f t="shared" si="18"/>
        <v>0</v>
      </c>
      <c r="BJ176" s="12" t="s">
        <v>122</v>
      </c>
      <c r="BK176" s="130">
        <f t="shared" si="19"/>
        <v>0</v>
      </c>
      <c r="BL176" s="12" t="s">
        <v>240</v>
      </c>
      <c r="BM176" s="128" t="s">
        <v>311</v>
      </c>
    </row>
    <row r="177" spans="2:65" s="1" customFormat="1" ht="24" customHeight="1">
      <c r="B177" s="117"/>
      <c r="C177" s="131" t="s">
        <v>312</v>
      </c>
      <c r="D177" s="131" t="s">
        <v>126</v>
      </c>
      <c r="E177" s="132" t="s">
        <v>313</v>
      </c>
      <c r="F177" s="133" t="s">
        <v>314</v>
      </c>
      <c r="G177" s="134" t="s">
        <v>154</v>
      </c>
      <c r="H177" s="135">
        <v>30</v>
      </c>
      <c r="I177" s="135"/>
      <c r="J177" s="135">
        <f t="shared" si="10"/>
        <v>0</v>
      </c>
      <c r="K177" s="133" t="s">
        <v>120</v>
      </c>
      <c r="L177" s="24"/>
      <c r="M177" s="136" t="s">
        <v>1</v>
      </c>
      <c r="N177" s="137" t="s">
        <v>40</v>
      </c>
      <c r="O177" s="126">
        <v>2.4E-2</v>
      </c>
      <c r="P177" s="126">
        <f t="shared" si="11"/>
        <v>0.72</v>
      </c>
      <c r="Q177" s="126">
        <v>0</v>
      </c>
      <c r="R177" s="126">
        <f t="shared" si="12"/>
        <v>0</v>
      </c>
      <c r="S177" s="126">
        <v>0</v>
      </c>
      <c r="T177" s="127">
        <f t="shared" si="13"/>
        <v>0</v>
      </c>
      <c r="AR177" s="128" t="s">
        <v>240</v>
      </c>
      <c r="AT177" s="128" t="s">
        <v>126</v>
      </c>
      <c r="AU177" s="128" t="s">
        <v>82</v>
      </c>
      <c r="AY177" s="12" t="s">
        <v>115</v>
      </c>
      <c r="BE177" s="129">
        <f t="shared" si="14"/>
        <v>0</v>
      </c>
      <c r="BF177" s="129">
        <f t="shared" si="15"/>
        <v>0</v>
      </c>
      <c r="BG177" s="129">
        <f t="shared" si="16"/>
        <v>0</v>
      </c>
      <c r="BH177" s="129">
        <f t="shared" si="17"/>
        <v>0</v>
      </c>
      <c r="BI177" s="129">
        <f t="shared" si="18"/>
        <v>0</v>
      </c>
      <c r="BJ177" s="12" t="s">
        <v>122</v>
      </c>
      <c r="BK177" s="130">
        <f t="shared" si="19"/>
        <v>0</v>
      </c>
      <c r="BL177" s="12" t="s">
        <v>240</v>
      </c>
      <c r="BM177" s="128" t="s">
        <v>315</v>
      </c>
    </row>
    <row r="178" spans="2:65" s="1" customFormat="1" ht="16.5" customHeight="1">
      <c r="B178" s="117"/>
      <c r="C178" s="131" t="s">
        <v>316</v>
      </c>
      <c r="D178" s="131" t="s">
        <v>126</v>
      </c>
      <c r="E178" s="132" t="s">
        <v>317</v>
      </c>
      <c r="F178" s="133" t="s">
        <v>318</v>
      </c>
      <c r="G178" s="134" t="s">
        <v>148</v>
      </c>
      <c r="H178" s="135">
        <v>450</v>
      </c>
      <c r="I178" s="135"/>
      <c r="J178" s="135">
        <f t="shared" si="10"/>
        <v>0</v>
      </c>
      <c r="K178" s="133" t="s">
        <v>120</v>
      </c>
      <c r="L178" s="24"/>
      <c r="M178" s="136" t="s">
        <v>1</v>
      </c>
      <c r="N178" s="137" t="s">
        <v>40</v>
      </c>
      <c r="O178" s="126">
        <v>0.08</v>
      </c>
      <c r="P178" s="126">
        <f t="shared" si="11"/>
        <v>36</v>
      </c>
      <c r="Q178" s="126">
        <v>0</v>
      </c>
      <c r="R178" s="126">
        <f t="shared" si="12"/>
        <v>0</v>
      </c>
      <c r="S178" s="126">
        <v>0</v>
      </c>
      <c r="T178" s="127">
        <f t="shared" si="13"/>
        <v>0</v>
      </c>
      <c r="AR178" s="128" t="s">
        <v>240</v>
      </c>
      <c r="AT178" s="128" t="s">
        <v>126</v>
      </c>
      <c r="AU178" s="128" t="s">
        <v>82</v>
      </c>
      <c r="AY178" s="12" t="s">
        <v>115</v>
      </c>
      <c r="BE178" s="129">
        <f t="shared" si="14"/>
        <v>0</v>
      </c>
      <c r="BF178" s="129">
        <f t="shared" si="15"/>
        <v>0</v>
      </c>
      <c r="BG178" s="129">
        <f t="shared" si="16"/>
        <v>0</v>
      </c>
      <c r="BH178" s="129">
        <f t="shared" si="17"/>
        <v>0</v>
      </c>
      <c r="BI178" s="129">
        <f t="shared" si="18"/>
        <v>0</v>
      </c>
      <c r="BJ178" s="12" t="s">
        <v>122</v>
      </c>
      <c r="BK178" s="130">
        <f t="shared" si="19"/>
        <v>0</v>
      </c>
      <c r="BL178" s="12" t="s">
        <v>240</v>
      </c>
      <c r="BM178" s="128" t="s">
        <v>319</v>
      </c>
    </row>
    <row r="179" spans="2:65" s="1" customFormat="1" ht="16.5" customHeight="1">
      <c r="B179" s="117"/>
      <c r="C179" s="131" t="s">
        <v>320</v>
      </c>
      <c r="D179" s="131" t="s">
        <v>126</v>
      </c>
      <c r="E179" s="132" t="s">
        <v>238</v>
      </c>
      <c r="F179" s="133" t="s">
        <v>239</v>
      </c>
      <c r="G179" s="134" t="s">
        <v>235</v>
      </c>
      <c r="H179" s="135">
        <v>25.291</v>
      </c>
      <c r="I179" s="135"/>
      <c r="J179" s="135">
        <f t="shared" si="10"/>
        <v>0</v>
      </c>
      <c r="K179" s="133" t="s">
        <v>1</v>
      </c>
      <c r="L179" s="24"/>
      <c r="M179" s="136" t="s">
        <v>1</v>
      </c>
      <c r="N179" s="137" t="s">
        <v>40</v>
      </c>
      <c r="O179" s="126">
        <v>0</v>
      </c>
      <c r="P179" s="126">
        <f t="shared" si="11"/>
        <v>0</v>
      </c>
      <c r="Q179" s="126">
        <v>0</v>
      </c>
      <c r="R179" s="126">
        <f t="shared" si="12"/>
        <v>0</v>
      </c>
      <c r="S179" s="126">
        <v>0</v>
      </c>
      <c r="T179" s="127">
        <f t="shared" si="13"/>
        <v>0</v>
      </c>
      <c r="AR179" s="128" t="s">
        <v>240</v>
      </c>
      <c r="AT179" s="128" t="s">
        <v>126</v>
      </c>
      <c r="AU179" s="128" t="s">
        <v>82</v>
      </c>
      <c r="AY179" s="12" t="s">
        <v>115</v>
      </c>
      <c r="BE179" s="129">
        <f t="shared" si="14"/>
        <v>0</v>
      </c>
      <c r="BF179" s="129">
        <f t="shared" si="15"/>
        <v>0</v>
      </c>
      <c r="BG179" s="129">
        <f t="shared" si="16"/>
        <v>0</v>
      </c>
      <c r="BH179" s="129">
        <f t="shared" si="17"/>
        <v>0</v>
      </c>
      <c r="BI179" s="129">
        <f t="shared" si="18"/>
        <v>0</v>
      </c>
      <c r="BJ179" s="12" t="s">
        <v>122</v>
      </c>
      <c r="BK179" s="130">
        <f t="shared" si="19"/>
        <v>0</v>
      </c>
      <c r="BL179" s="12" t="s">
        <v>240</v>
      </c>
      <c r="BM179" s="128" t="s">
        <v>321</v>
      </c>
    </row>
    <row r="180" spans="2:65" s="1" customFormat="1" ht="16.5" customHeight="1">
      <c r="B180" s="117"/>
      <c r="C180" s="131" t="s">
        <v>322</v>
      </c>
      <c r="D180" s="131" t="s">
        <v>126</v>
      </c>
      <c r="E180" s="132" t="s">
        <v>243</v>
      </c>
      <c r="F180" s="133" t="s">
        <v>244</v>
      </c>
      <c r="G180" s="134" t="s">
        <v>235</v>
      </c>
      <c r="H180" s="135">
        <v>25.291</v>
      </c>
      <c r="I180" s="135"/>
      <c r="J180" s="135">
        <f t="shared" si="10"/>
        <v>0</v>
      </c>
      <c r="K180" s="133" t="s">
        <v>1</v>
      </c>
      <c r="L180" s="24"/>
      <c r="M180" s="136" t="s">
        <v>1</v>
      </c>
      <c r="N180" s="137" t="s">
        <v>40</v>
      </c>
      <c r="O180" s="126">
        <v>0</v>
      </c>
      <c r="P180" s="126">
        <f t="shared" si="11"/>
        <v>0</v>
      </c>
      <c r="Q180" s="126">
        <v>0</v>
      </c>
      <c r="R180" s="126">
        <f t="shared" si="12"/>
        <v>0</v>
      </c>
      <c r="S180" s="126">
        <v>0</v>
      </c>
      <c r="T180" s="127">
        <f t="shared" si="13"/>
        <v>0</v>
      </c>
      <c r="AR180" s="128" t="s">
        <v>240</v>
      </c>
      <c r="AT180" s="128" t="s">
        <v>126</v>
      </c>
      <c r="AU180" s="128" t="s">
        <v>82</v>
      </c>
      <c r="AY180" s="12" t="s">
        <v>115</v>
      </c>
      <c r="BE180" s="129">
        <f t="shared" si="14"/>
        <v>0</v>
      </c>
      <c r="BF180" s="129">
        <f t="shared" si="15"/>
        <v>0</v>
      </c>
      <c r="BG180" s="129">
        <f t="shared" si="16"/>
        <v>0</v>
      </c>
      <c r="BH180" s="129">
        <f t="shared" si="17"/>
        <v>0</v>
      </c>
      <c r="BI180" s="129">
        <f t="shared" si="18"/>
        <v>0</v>
      </c>
      <c r="BJ180" s="12" t="s">
        <v>122</v>
      </c>
      <c r="BK180" s="130">
        <f t="shared" si="19"/>
        <v>0</v>
      </c>
      <c r="BL180" s="12" t="s">
        <v>240</v>
      </c>
      <c r="BM180" s="128" t="s">
        <v>323</v>
      </c>
    </row>
    <row r="181" spans="2:65" s="10" customFormat="1" ht="25.9" customHeight="1">
      <c r="B181" s="107"/>
      <c r="D181" s="108" t="s">
        <v>73</v>
      </c>
      <c r="E181" s="109" t="s">
        <v>324</v>
      </c>
      <c r="F181" s="109" t="s">
        <v>325</v>
      </c>
      <c r="J181" s="110">
        <f>BK181</f>
        <v>0</v>
      </c>
      <c r="L181" s="107"/>
      <c r="M181" s="111"/>
      <c r="N181" s="112"/>
      <c r="O181" s="112"/>
      <c r="P181" s="113">
        <f>SUM(P182:P185)</f>
        <v>4.4589999999999996</v>
      </c>
      <c r="Q181" s="112"/>
      <c r="R181" s="113">
        <f>SUM(R182:R185)</f>
        <v>0</v>
      </c>
      <c r="S181" s="112"/>
      <c r="T181" s="114">
        <f>SUM(T182:T185)</f>
        <v>0</v>
      </c>
      <c r="AR181" s="108" t="s">
        <v>131</v>
      </c>
      <c r="AT181" s="115" t="s">
        <v>73</v>
      </c>
      <c r="AU181" s="115" t="s">
        <v>74</v>
      </c>
      <c r="AY181" s="108" t="s">
        <v>115</v>
      </c>
      <c r="BK181" s="116">
        <f>SUM(BK182:BK185)</f>
        <v>0</v>
      </c>
    </row>
    <row r="182" spans="2:65" s="1" customFormat="1" ht="24" customHeight="1">
      <c r="B182" s="117"/>
      <c r="C182" s="131" t="s">
        <v>326</v>
      </c>
      <c r="D182" s="131" t="s">
        <v>126</v>
      </c>
      <c r="E182" s="132" t="s">
        <v>327</v>
      </c>
      <c r="F182" s="133" t="s">
        <v>328</v>
      </c>
      <c r="G182" s="134" t="s">
        <v>154</v>
      </c>
      <c r="H182" s="135">
        <v>1</v>
      </c>
      <c r="I182" s="135"/>
      <c r="J182" s="135">
        <f>ROUND(I182*H182,3)</f>
        <v>0</v>
      </c>
      <c r="K182" s="133" t="s">
        <v>120</v>
      </c>
      <c r="L182" s="24"/>
      <c r="M182" s="136" t="s">
        <v>1</v>
      </c>
      <c r="N182" s="137" t="s">
        <v>40</v>
      </c>
      <c r="O182" s="126">
        <v>4.4589999999999996</v>
      </c>
      <c r="P182" s="126">
        <f>O182*H182</f>
        <v>4.4589999999999996</v>
      </c>
      <c r="Q182" s="126">
        <v>0</v>
      </c>
      <c r="R182" s="126">
        <f>Q182*H182</f>
        <v>0</v>
      </c>
      <c r="S182" s="126">
        <v>0</v>
      </c>
      <c r="T182" s="127">
        <f>S182*H182</f>
        <v>0</v>
      </c>
      <c r="AR182" s="128" t="s">
        <v>240</v>
      </c>
      <c r="AT182" s="128" t="s">
        <v>126</v>
      </c>
      <c r="AU182" s="128" t="s">
        <v>82</v>
      </c>
      <c r="AY182" s="12" t="s">
        <v>115</v>
      </c>
      <c r="BE182" s="129">
        <f>IF(N182="základná",J182,0)</f>
        <v>0</v>
      </c>
      <c r="BF182" s="129">
        <f>IF(N182="znížená",J182,0)</f>
        <v>0</v>
      </c>
      <c r="BG182" s="129">
        <f>IF(N182="zákl. prenesená",J182,0)</f>
        <v>0</v>
      </c>
      <c r="BH182" s="129">
        <f>IF(N182="zníž. prenesená",J182,0)</f>
        <v>0</v>
      </c>
      <c r="BI182" s="129">
        <f>IF(N182="nulová",J182,0)</f>
        <v>0</v>
      </c>
      <c r="BJ182" s="12" t="s">
        <v>122</v>
      </c>
      <c r="BK182" s="130">
        <f>ROUND(I182*H182,3)</f>
        <v>0</v>
      </c>
      <c r="BL182" s="12" t="s">
        <v>240</v>
      </c>
      <c r="BM182" s="128" t="s">
        <v>329</v>
      </c>
    </row>
    <row r="183" spans="2:65" s="1" customFormat="1" ht="16.5" customHeight="1">
      <c r="B183" s="117"/>
      <c r="C183" s="131" t="s">
        <v>330</v>
      </c>
      <c r="D183" s="131" t="s">
        <v>126</v>
      </c>
      <c r="E183" s="132" t="s">
        <v>331</v>
      </c>
      <c r="F183" s="133" t="s">
        <v>332</v>
      </c>
      <c r="G183" s="134" t="s">
        <v>235</v>
      </c>
      <c r="H183" s="135">
        <v>0.76100000000000001</v>
      </c>
      <c r="I183" s="135"/>
      <c r="J183" s="135">
        <f>ROUND(I183*H183,3)</f>
        <v>0</v>
      </c>
      <c r="K183" s="133" t="s">
        <v>1</v>
      </c>
      <c r="L183" s="24"/>
      <c r="M183" s="136" t="s">
        <v>1</v>
      </c>
      <c r="N183" s="137" t="s">
        <v>40</v>
      </c>
      <c r="O183" s="126">
        <v>0</v>
      </c>
      <c r="P183" s="126">
        <f>O183*H183</f>
        <v>0</v>
      </c>
      <c r="Q183" s="126">
        <v>0</v>
      </c>
      <c r="R183" s="126">
        <f>Q183*H183</f>
        <v>0</v>
      </c>
      <c r="S183" s="126">
        <v>0</v>
      </c>
      <c r="T183" s="127">
        <f>S183*H183</f>
        <v>0</v>
      </c>
      <c r="AR183" s="128" t="s">
        <v>240</v>
      </c>
      <c r="AT183" s="128" t="s">
        <v>126</v>
      </c>
      <c r="AU183" s="128" t="s">
        <v>82</v>
      </c>
      <c r="AY183" s="12" t="s">
        <v>115</v>
      </c>
      <c r="BE183" s="129">
        <f>IF(N183="základná",J183,0)</f>
        <v>0</v>
      </c>
      <c r="BF183" s="129">
        <f>IF(N183="znížená",J183,0)</f>
        <v>0</v>
      </c>
      <c r="BG183" s="129">
        <f>IF(N183="zákl. prenesená",J183,0)</f>
        <v>0</v>
      </c>
      <c r="BH183" s="129">
        <f>IF(N183="zníž. prenesená",J183,0)</f>
        <v>0</v>
      </c>
      <c r="BI183" s="129">
        <f>IF(N183="nulová",J183,0)</f>
        <v>0</v>
      </c>
      <c r="BJ183" s="12" t="s">
        <v>122</v>
      </c>
      <c r="BK183" s="130">
        <f>ROUND(I183*H183,3)</f>
        <v>0</v>
      </c>
      <c r="BL183" s="12" t="s">
        <v>240</v>
      </c>
      <c r="BM183" s="128" t="s">
        <v>333</v>
      </c>
    </row>
    <row r="184" spans="2:65" s="1" customFormat="1" ht="16.5" customHeight="1">
      <c r="B184" s="117"/>
      <c r="C184" s="131" t="s">
        <v>334</v>
      </c>
      <c r="D184" s="131" t="s">
        <v>126</v>
      </c>
      <c r="E184" s="132" t="s">
        <v>238</v>
      </c>
      <c r="F184" s="133" t="s">
        <v>239</v>
      </c>
      <c r="G184" s="134" t="s">
        <v>235</v>
      </c>
      <c r="H184" s="135">
        <v>0.76100000000000001</v>
      </c>
      <c r="I184" s="135"/>
      <c r="J184" s="135">
        <f>ROUND(I184*H184,3)</f>
        <v>0</v>
      </c>
      <c r="K184" s="133" t="s">
        <v>1</v>
      </c>
      <c r="L184" s="24"/>
      <c r="M184" s="136" t="s">
        <v>1</v>
      </c>
      <c r="N184" s="137" t="s">
        <v>40</v>
      </c>
      <c r="O184" s="126">
        <v>0</v>
      </c>
      <c r="P184" s="126">
        <f>O184*H184</f>
        <v>0</v>
      </c>
      <c r="Q184" s="126">
        <v>0</v>
      </c>
      <c r="R184" s="126">
        <f>Q184*H184</f>
        <v>0</v>
      </c>
      <c r="S184" s="126">
        <v>0</v>
      </c>
      <c r="T184" s="127">
        <f>S184*H184</f>
        <v>0</v>
      </c>
      <c r="AR184" s="128" t="s">
        <v>240</v>
      </c>
      <c r="AT184" s="128" t="s">
        <v>126</v>
      </c>
      <c r="AU184" s="128" t="s">
        <v>82</v>
      </c>
      <c r="AY184" s="12" t="s">
        <v>115</v>
      </c>
      <c r="BE184" s="129">
        <f>IF(N184="základná",J184,0)</f>
        <v>0</v>
      </c>
      <c r="BF184" s="129">
        <f>IF(N184="znížená",J184,0)</f>
        <v>0</v>
      </c>
      <c r="BG184" s="129">
        <f>IF(N184="zákl. prenesená",J184,0)</f>
        <v>0</v>
      </c>
      <c r="BH184" s="129">
        <f>IF(N184="zníž. prenesená",J184,0)</f>
        <v>0</v>
      </c>
      <c r="BI184" s="129">
        <f>IF(N184="nulová",J184,0)</f>
        <v>0</v>
      </c>
      <c r="BJ184" s="12" t="s">
        <v>122</v>
      </c>
      <c r="BK184" s="130">
        <f>ROUND(I184*H184,3)</f>
        <v>0</v>
      </c>
      <c r="BL184" s="12" t="s">
        <v>240</v>
      </c>
      <c r="BM184" s="128" t="s">
        <v>335</v>
      </c>
    </row>
    <row r="185" spans="2:65" s="1" customFormat="1" ht="16.5" customHeight="1">
      <c r="B185" s="117"/>
      <c r="C185" s="131" t="s">
        <v>336</v>
      </c>
      <c r="D185" s="131" t="s">
        <v>126</v>
      </c>
      <c r="E185" s="132" t="s">
        <v>243</v>
      </c>
      <c r="F185" s="133" t="s">
        <v>244</v>
      </c>
      <c r="G185" s="134" t="s">
        <v>235</v>
      </c>
      <c r="H185" s="135">
        <v>0.76100000000000001</v>
      </c>
      <c r="I185" s="135"/>
      <c r="J185" s="135">
        <f>ROUND(I185*H185,3)</f>
        <v>0</v>
      </c>
      <c r="K185" s="133" t="s">
        <v>1</v>
      </c>
      <c r="L185" s="24"/>
      <c r="M185" s="136" t="s">
        <v>1</v>
      </c>
      <c r="N185" s="137" t="s">
        <v>40</v>
      </c>
      <c r="O185" s="126">
        <v>0</v>
      </c>
      <c r="P185" s="126">
        <f>O185*H185</f>
        <v>0</v>
      </c>
      <c r="Q185" s="126">
        <v>0</v>
      </c>
      <c r="R185" s="126">
        <f>Q185*H185</f>
        <v>0</v>
      </c>
      <c r="S185" s="126">
        <v>0</v>
      </c>
      <c r="T185" s="127">
        <f>S185*H185</f>
        <v>0</v>
      </c>
      <c r="AR185" s="128" t="s">
        <v>240</v>
      </c>
      <c r="AT185" s="128" t="s">
        <v>126</v>
      </c>
      <c r="AU185" s="128" t="s">
        <v>82</v>
      </c>
      <c r="AY185" s="12" t="s">
        <v>115</v>
      </c>
      <c r="BE185" s="129">
        <f>IF(N185="základná",J185,0)</f>
        <v>0</v>
      </c>
      <c r="BF185" s="129">
        <f>IF(N185="znížená",J185,0)</f>
        <v>0</v>
      </c>
      <c r="BG185" s="129">
        <f>IF(N185="zákl. prenesená",J185,0)</f>
        <v>0</v>
      </c>
      <c r="BH185" s="129">
        <f>IF(N185="zníž. prenesená",J185,0)</f>
        <v>0</v>
      </c>
      <c r="BI185" s="129">
        <f>IF(N185="nulová",J185,0)</f>
        <v>0</v>
      </c>
      <c r="BJ185" s="12" t="s">
        <v>122</v>
      </c>
      <c r="BK185" s="130">
        <f>ROUND(I185*H185,3)</f>
        <v>0</v>
      </c>
      <c r="BL185" s="12" t="s">
        <v>240</v>
      </c>
      <c r="BM185" s="128" t="s">
        <v>337</v>
      </c>
    </row>
    <row r="186" spans="2:65" s="10" customFormat="1" ht="25.9" customHeight="1">
      <c r="B186" s="107"/>
      <c r="D186" s="108" t="s">
        <v>73</v>
      </c>
      <c r="E186" s="109" t="s">
        <v>338</v>
      </c>
      <c r="F186" s="109" t="s">
        <v>339</v>
      </c>
      <c r="J186" s="110">
        <f>BK186</f>
        <v>0</v>
      </c>
      <c r="L186" s="107"/>
      <c r="M186" s="111"/>
      <c r="N186" s="112"/>
      <c r="O186" s="112"/>
      <c r="P186" s="113">
        <f>SUM(P187:P196)</f>
        <v>122.98675999999999</v>
      </c>
      <c r="Q186" s="112"/>
      <c r="R186" s="113">
        <f>SUM(R187:R196)</f>
        <v>0</v>
      </c>
      <c r="S186" s="112"/>
      <c r="T186" s="114">
        <f>SUM(T187:T196)</f>
        <v>0</v>
      </c>
      <c r="AR186" s="108" t="s">
        <v>131</v>
      </c>
      <c r="AT186" s="115" t="s">
        <v>73</v>
      </c>
      <c r="AU186" s="115" t="s">
        <v>74</v>
      </c>
      <c r="AY186" s="108" t="s">
        <v>115</v>
      </c>
      <c r="BK186" s="116">
        <f>SUM(BK187:BK196)</f>
        <v>0</v>
      </c>
    </row>
    <row r="187" spans="2:65" s="1" customFormat="1" ht="24" customHeight="1">
      <c r="B187" s="117"/>
      <c r="C187" s="131" t="s">
        <v>340</v>
      </c>
      <c r="D187" s="131" t="s">
        <v>126</v>
      </c>
      <c r="E187" s="132" t="s">
        <v>341</v>
      </c>
      <c r="F187" s="133" t="s">
        <v>342</v>
      </c>
      <c r="G187" s="134" t="s">
        <v>119</v>
      </c>
      <c r="H187" s="135">
        <v>2.8</v>
      </c>
      <c r="I187" s="135"/>
      <c r="J187" s="135">
        <f t="shared" ref="J187:J196" si="20">ROUND(I187*H187,3)</f>
        <v>0</v>
      </c>
      <c r="K187" s="133" t="s">
        <v>120</v>
      </c>
      <c r="L187" s="24"/>
      <c r="M187" s="136" t="s">
        <v>1</v>
      </c>
      <c r="N187" s="137" t="s">
        <v>40</v>
      </c>
      <c r="O187" s="126">
        <v>0.79559999999999997</v>
      </c>
      <c r="P187" s="126">
        <f t="shared" ref="P187:P196" si="21">O187*H187</f>
        <v>2.2276799999999999</v>
      </c>
      <c r="Q187" s="126">
        <v>0</v>
      </c>
      <c r="R187" s="126">
        <f t="shared" ref="R187:R196" si="22">Q187*H187</f>
        <v>0</v>
      </c>
      <c r="S187" s="126">
        <v>0</v>
      </c>
      <c r="T187" s="127">
        <f t="shared" ref="T187:T196" si="23">S187*H187</f>
        <v>0</v>
      </c>
      <c r="AR187" s="128" t="s">
        <v>240</v>
      </c>
      <c r="AT187" s="128" t="s">
        <v>126</v>
      </c>
      <c r="AU187" s="128" t="s">
        <v>82</v>
      </c>
      <c r="AY187" s="12" t="s">
        <v>115</v>
      </c>
      <c r="BE187" s="129">
        <f t="shared" ref="BE187:BE196" si="24">IF(N187="základná",J187,0)</f>
        <v>0</v>
      </c>
      <c r="BF187" s="129">
        <f t="shared" ref="BF187:BF196" si="25">IF(N187="znížená",J187,0)</f>
        <v>0</v>
      </c>
      <c r="BG187" s="129">
        <f t="shared" ref="BG187:BG196" si="26">IF(N187="zákl. prenesená",J187,0)</f>
        <v>0</v>
      </c>
      <c r="BH187" s="129">
        <f t="shared" ref="BH187:BH196" si="27">IF(N187="zníž. prenesená",J187,0)</f>
        <v>0</v>
      </c>
      <c r="BI187" s="129">
        <f t="shared" ref="BI187:BI196" si="28">IF(N187="nulová",J187,0)</f>
        <v>0</v>
      </c>
      <c r="BJ187" s="12" t="s">
        <v>122</v>
      </c>
      <c r="BK187" s="130">
        <f t="shared" ref="BK187:BK196" si="29">ROUND(I187*H187,3)</f>
        <v>0</v>
      </c>
      <c r="BL187" s="12" t="s">
        <v>240</v>
      </c>
      <c r="BM187" s="128" t="s">
        <v>343</v>
      </c>
    </row>
    <row r="188" spans="2:65" s="1" customFormat="1" ht="24" customHeight="1">
      <c r="B188" s="117"/>
      <c r="C188" s="131" t="s">
        <v>344</v>
      </c>
      <c r="D188" s="131" t="s">
        <v>126</v>
      </c>
      <c r="E188" s="132" t="s">
        <v>345</v>
      </c>
      <c r="F188" s="133" t="s">
        <v>346</v>
      </c>
      <c r="G188" s="134" t="s">
        <v>119</v>
      </c>
      <c r="H188" s="135">
        <v>2.8</v>
      </c>
      <c r="I188" s="135"/>
      <c r="J188" s="135">
        <f t="shared" si="20"/>
        <v>0</v>
      </c>
      <c r="K188" s="133" t="s">
        <v>120</v>
      </c>
      <c r="L188" s="24"/>
      <c r="M188" s="136" t="s">
        <v>1</v>
      </c>
      <c r="N188" s="137" t="s">
        <v>40</v>
      </c>
      <c r="O188" s="126">
        <v>0.35360000000000003</v>
      </c>
      <c r="P188" s="126">
        <f t="shared" si="21"/>
        <v>0.99007999999999996</v>
      </c>
      <c r="Q188" s="126">
        <v>0</v>
      </c>
      <c r="R188" s="126">
        <f t="shared" si="22"/>
        <v>0</v>
      </c>
      <c r="S188" s="126">
        <v>0</v>
      </c>
      <c r="T188" s="127">
        <f t="shared" si="23"/>
        <v>0</v>
      </c>
      <c r="AR188" s="128" t="s">
        <v>240</v>
      </c>
      <c r="AT188" s="128" t="s">
        <v>126</v>
      </c>
      <c r="AU188" s="128" t="s">
        <v>82</v>
      </c>
      <c r="AY188" s="12" t="s">
        <v>115</v>
      </c>
      <c r="BE188" s="129">
        <f t="shared" si="24"/>
        <v>0</v>
      </c>
      <c r="BF188" s="129">
        <f t="shared" si="25"/>
        <v>0</v>
      </c>
      <c r="BG188" s="129">
        <f t="shared" si="26"/>
        <v>0</v>
      </c>
      <c r="BH188" s="129">
        <f t="shared" si="27"/>
        <v>0</v>
      </c>
      <c r="BI188" s="129">
        <f t="shared" si="28"/>
        <v>0</v>
      </c>
      <c r="BJ188" s="12" t="s">
        <v>122</v>
      </c>
      <c r="BK188" s="130">
        <f t="shared" si="29"/>
        <v>0</v>
      </c>
      <c r="BL188" s="12" t="s">
        <v>240</v>
      </c>
      <c r="BM188" s="128" t="s">
        <v>347</v>
      </c>
    </row>
    <row r="189" spans="2:65" s="1" customFormat="1" ht="24" customHeight="1">
      <c r="B189" s="117"/>
      <c r="C189" s="131" t="s">
        <v>348</v>
      </c>
      <c r="D189" s="131" t="s">
        <v>126</v>
      </c>
      <c r="E189" s="132" t="s">
        <v>349</v>
      </c>
      <c r="F189" s="133" t="s">
        <v>350</v>
      </c>
      <c r="G189" s="134" t="s">
        <v>148</v>
      </c>
      <c r="H189" s="135">
        <v>100</v>
      </c>
      <c r="I189" s="135"/>
      <c r="J189" s="135">
        <f t="shared" si="20"/>
        <v>0</v>
      </c>
      <c r="K189" s="133" t="s">
        <v>206</v>
      </c>
      <c r="L189" s="24"/>
      <c r="M189" s="136" t="s">
        <v>1</v>
      </c>
      <c r="N189" s="137" t="s">
        <v>40</v>
      </c>
      <c r="O189" s="126">
        <v>0.43159999999999998</v>
      </c>
      <c r="P189" s="126">
        <f t="shared" si="21"/>
        <v>43.16</v>
      </c>
      <c r="Q189" s="126">
        <v>0</v>
      </c>
      <c r="R189" s="126">
        <f t="shared" si="22"/>
        <v>0</v>
      </c>
      <c r="S189" s="126">
        <v>0</v>
      </c>
      <c r="T189" s="127">
        <f t="shared" si="23"/>
        <v>0</v>
      </c>
      <c r="AR189" s="128" t="s">
        <v>240</v>
      </c>
      <c r="AT189" s="128" t="s">
        <v>126</v>
      </c>
      <c r="AU189" s="128" t="s">
        <v>82</v>
      </c>
      <c r="AY189" s="12" t="s">
        <v>115</v>
      </c>
      <c r="BE189" s="129">
        <f t="shared" si="24"/>
        <v>0</v>
      </c>
      <c r="BF189" s="129">
        <f t="shared" si="25"/>
        <v>0</v>
      </c>
      <c r="BG189" s="129">
        <f t="shared" si="26"/>
        <v>0</v>
      </c>
      <c r="BH189" s="129">
        <f t="shared" si="27"/>
        <v>0</v>
      </c>
      <c r="BI189" s="129">
        <f t="shared" si="28"/>
        <v>0</v>
      </c>
      <c r="BJ189" s="12" t="s">
        <v>122</v>
      </c>
      <c r="BK189" s="130">
        <f t="shared" si="29"/>
        <v>0</v>
      </c>
      <c r="BL189" s="12" t="s">
        <v>240</v>
      </c>
      <c r="BM189" s="128" t="s">
        <v>351</v>
      </c>
    </row>
    <row r="190" spans="2:65" s="1" customFormat="1" ht="24" customHeight="1">
      <c r="B190" s="117"/>
      <c r="C190" s="131" t="s">
        <v>352</v>
      </c>
      <c r="D190" s="131" t="s">
        <v>126</v>
      </c>
      <c r="E190" s="132" t="s">
        <v>353</v>
      </c>
      <c r="F190" s="133" t="s">
        <v>354</v>
      </c>
      <c r="G190" s="134" t="s">
        <v>148</v>
      </c>
      <c r="H190" s="135">
        <v>60</v>
      </c>
      <c r="I190" s="135"/>
      <c r="J190" s="135">
        <f t="shared" si="20"/>
        <v>0</v>
      </c>
      <c r="K190" s="133" t="s">
        <v>206</v>
      </c>
      <c r="L190" s="24"/>
      <c r="M190" s="136" t="s">
        <v>1</v>
      </c>
      <c r="N190" s="137" t="s">
        <v>40</v>
      </c>
      <c r="O190" s="126">
        <v>0.52129999999999999</v>
      </c>
      <c r="P190" s="126">
        <f t="shared" si="21"/>
        <v>31.277999999999999</v>
      </c>
      <c r="Q190" s="126">
        <v>0</v>
      </c>
      <c r="R190" s="126">
        <f t="shared" si="22"/>
        <v>0</v>
      </c>
      <c r="S190" s="126">
        <v>0</v>
      </c>
      <c r="T190" s="127">
        <f t="shared" si="23"/>
        <v>0</v>
      </c>
      <c r="AR190" s="128" t="s">
        <v>240</v>
      </c>
      <c r="AT190" s="128" t="s">
        <v>126</v>
      </c>
      <c r="AU190" s="128" t="s">
        <v>82</v>
      </c>
      <c r="AY190" s="12" t="s">
        <v>115</v>
      </c>
      <c r="BE190" s="129">
        <f t="shared" si="24"/>
        <v>0</v>
      </c>
      <c r="BF190" s="129">
        <f t="shared" si="25"/>
        <v>0</v>
      </c>
      <c r="BG190" s="129">
        <f t="shared" si="26"/>
        <v>0</v>
      </c>
      <c r="BH190" s="129">
        <f t="shared" si="27"/>
        <v>0</v>
      </c>
      <c r="BI190" s="129">
        <f t="shared" si="28"/>
        <v>0</v>
      </c>
      <c r="BJ190" s="12" t="s">
        <v>122</v>
      </c>
      <c r="BK190" s="130">
        <f t="shared" si="29"/>
        <v>0</v>
      </c>
      <c r="BL190" s="12" t="s">
        <v>240</v>
      </c>
      <c r="BM190" s="128" t="s">
        <v>355</v>
      </c>
    </row>
    <row r="191" spans="2:65" s="1" customFormat="1" ht="24" customHeight="1">
      <c r="B191" s="117"/>
      <c r="C191" s="131" t="s">
        <v>356</v>
      </c>
      <c r="D191" s="131" t="s">
        <v>126</v>
      </c>
      <c r="E191" s="132" t="s">
        <v>357</v>
      </c>
      <c r="F191" s="133" t="s">
        <v>358</v>
      </c>
      <c r="G191" s="134" t="s">
        <v>148</v>
      </c>
      <c r="H191" s="135">
        <v>160</v>
      </c>
      <c r="I191" s="135"/>
      <c r="J191" s="135">
        <f t="shared" si="20"/>
        <v>0</v>
      </c>
      <c r="K191" s="133" t="s">
        <v>206</v>
      </c>
      <c r="L191" s="24"/>
      <c r="M191" s="136" t="s">
        <v>1</v>
      </c>
      <c r="N191" s="137" t="s">
        <v>40</v>
      </c>
      <c r="O191" s="126">
        <v>3.2500000000000001E-2</v>
      </c>
      <c r="P191" s="126">
        <f t="shared" si="21"/>
        <v>5.2</v>
      </c>
      <c r="Q191" s="126">
        <v>0</v>
      </c>
      <c r="R191" s="126">
        <f t="shared" si="22"/>
        <v>0</v>
      </c>
      <c r="S191" s="126">
        <v>0</v>
      </c>
      <c r="T191" s="127">
        <f t="shared" si="23"/>
        <v>0</v>
      </c>
      <c r="AR191" s="128" t="s">
        <v>240</v>
      </c>
      <c r="AT191" s="128" t="s">
        <v>126</v>
      </c>
      <c r="AU191" s="128" t="s">
        <v>82</v>
      </c>
      <c r="AY191" s="12" t="s">
        <v>115</v>
      </c>
      <c r="BE191" s="129">
        <f t="shared" si="24"/>
        <v>0</v>
      </c>
      <c r="BF191" s="129">
        <f t="shared" si="25"/>
        <v>0</v>
      </c>
      <c r="BG191" s="129">
        <f t="shared" si="26"/>
        <v>0</v>
      </c>
      <c r="BH191" s="129">
        <f t="shared" si="27"/>
        <v>0</v>
      </c>
      <c r="BI191" s="129">
        <f t="shared" si="28"/>
        <v>0</v>
      </c>
      <c r="BJ191" s="12" t="s">
        <v>122</v>
      </c>
      <c r="BK191" s="130">
        <f t="shared" si="29"/>
        <v>0</v>
      </c>
      <c r="BL191" s="12" t="s">
        <v>240</v>
      </c>
      <c r="BM191" s="128" t="s">
        <v>359</v>
      </c>
    </row>
    <row r="192" spans="2:65" s="1" customFormat="1" ht="24" customHeight="1">
      <c r="B192" s="117"/>
      <c r="C192" s="131" t="s">
        <v>360</v>
      </c>
      <c r="D192" s="131" t="s">
        <v>126</v>
      </c>
      <c r="E192" s="132" t="s">
        <v>361</v>
      </c>
      <c r="F192" s="133" t="s">
        <v>362</v>
      </c>
      <c r="G192" s="134" t="s">
        <v>148</v>
      </c>
      <c r="H192" s="135">
        <v>100</v>
      </c>
      <c r="I192" s="135"/>
      <c r="J192" s="135">
        <f t="shared" si="20"/>
        <v>0</v>
      </c>
      <c r="K192" s="133" t="s">
        <v>206</v>
      </c>
      <c r="L192" s="24"/>
      <c r="M192" s="136" t="s">
        <v>1</v>
      </c>
      <c r="N192" s="137" t="s">
        <v>40</v>
      </c>
      <c r="O192" s="126">
        <v>0.16250000000000001</v>
      </c>
      <c r="P192" s="126">
        <f t="shared" si="21"/>
        <v>16.25</v>
      </c>
      <c r="Q192" s="126">
        <v>0</v>
      </c>
      <c r="R192" s="126">
        <f t="shared" si="22"/>
        <v>0</v>
      </c>
      <c r="S192" s="126">
        <v>0</v>
      </c>
      <c r="T192" s="127">
        <f t="shared" si="23"/>
        <v>0</v>
      </c>
      <c r="AR192" s="128" t="s">
        <v>240</v>
      </c>
      <c r="AT192" s="128" t="s">
        <v>126</v>
      </c>
      <c r="AU192" s="128" t="s">
        <v>82</v>
      </c>
      <c r="AY192" s="12" t="s">
        <v>115</v>
      </c>
      <c r="BE192" s="129">
        <f t="shared" si="24"/>
        <v>0</v>
      </c>
      <c r="BF192" s="129">
        <f t="shared" si="25"/>
        <v>0</v>
      </c>
      <c r="BG192" s="129">
        <f t="shared" si="26"/>
        <v>0</v>
      </c>
      <c r="BH192" s="129">
        <f t="shared" si="27"/>
        <v>0</v>
      </c>
      <c r="BI192" s="129">
        <f t="shared" si="28"/>
        <v>0</v>
      </c>
      <c r="BJ192" s="12" t="s">
        <v>122</v>
      </c>
      <c r="BK192" s="130">
        <f t="shared" si="29"/>
        <v>0</v>
      </c>
      <c r="BL192" s="12" t="s">
        <v>240</v>
      </c>
      <c r="BM192" s="128" t="s">
        <v>363</v>
      </c>
    </row>
    <row r="193" spans="2:65" s="1" customFormat="1" ht="24" customHeight="1">
      <c r="B193" s="117"/>
      <c r="C193" s="131" t="s">
        <v>364</v>
      </c>
      <c r="D193" s="131" t="s">
        <v>126</v>
      </c>
      <c r="E193" s="132" t="s">
        <v>365</v>
      </c>
      <c r="F193" s="133" t="s">
        <v>366</v>
      </c>
      <c r="G193" s="134" t="s">
        <v>148</v>
      </c>
      <c r="H193" s="135">
        <v>60</v>
      </c>
      <c r="I193" s="135"/>
      <c r="J193" s="135">
        <f t="shared" si="20"/>
        <v>0</v>
      </c>
      <c r="K193" s="133" t="s">
        <v>206</v>
      </c>
      <c r="L193" s="24"/>
      <c r="M193" s="136" t="s">
        <v>1</v>
      </c>
      <c r="N193" s="137" t="s">
        <v>40</v>
      </c>
      <c r="O193" s="126">
        <v>0.24310000000000001</v>
      </c>
      <c r="P193" s="126">
        <f t="shared" si="21"/>
        <v>14.586</v>
      </c>
      <c r="Q193" s="126">
        <v>0</v>
      </c>
      <c r="R193" s="126">
        <f t="shared" si="22"/>
        <v>0</v>
      </c>
      <c r="S193" s="126">
        <v>0</v>
      </c>
      <c r="T193" s="127">
        <f t="shared" si="23"/>
        <v>0</v>
      </c>
      <c r="AR193" s="128" t="s">
        <v>240</v>
      </c>
      <c r="AT193" s="128" t="s">
        <v>126</v>
      </c>
      <c r="AU193" s="128" t="s">
        <v>82</v>
      </c>
      <c r="AY193" s="12" t="s">
        <v>115</v>
      </c>
      <c r="BE193" s="129">
        <f t="shared" si="24"/>
        <v>0</v>
      </c>
      <c r="BF193" s="129">
        <f t="shared" si="25"/>
        <v>0</v>
      </c>
      <c r="BG193" s="129">
        <f t="shared" si="26"/>
        <v>0</v>
      </c>
      <c r="BH193" s="129">
        <f t="shared" si="27"/>
        <v>0</v>
      </c>
      <c r="BI193" s="129">
        <f t="shared" si="28"/>
        <v>0</v>
      </c>
      <c r="BJ193" s="12" t="s">
        <v>122</v>
      </c>
      <c r="BK193" s="130">
        <f t="shared" si="29"/>
        <v>0</v>
      </c>
      <c r="BL193" s="12" t="s">
        <v>240</v>
      </c>
      <c r="BM193" s="128" t="s">
        <v>367</v>
      </c>
    </row>
    <row r="194" spans="2:65" s="1" customFormat="1" ht="24" customHeight="1">
      <c r="B194" s="117"/>
      <c r="C194" s="131" t="s">
        <v>368</v>
      </c>
      <c r="D194" s="131" t="s">
        <v>126</v>
      </c>
      <c r="E194" s="132" t="s">
        <v>369</v>
      </c>
      <c r="F194" s="133" t="s">
        <v>370</v>
      </c>
      <c r="G194" s="134" t="s">
        <v>134</v>
      </c>
      <c r="H194" s="135">
        <v>65</v>
      </c>
      <c r="I194" s="135"/>
      <c r="J194" s="135">
        <f t="shared" si="20"/>
        <v>0</v>
      </c>
      <c r="K194" s="133" t="s">
        <v>206</v>
      </c>
      <c r="L194" s="24"/>
      <c r="M194" s="136" t="s">
        <v>1</v>
      </c>
      <c r="N194" s="137" t="s">
        <v>40</v>
      </c>
      <c r="O194" s="126">
        <v>0.14299999999999999</v>
      </c>
      <c r="P194" s="126">
        <f t="shared" si="21"/>
        <v>9.2949999999999999</v>
      </c>
      <c r="Q194" s="126">
        <v>0</v>
      </c>
      <c r="R194" s="126">
        <f t="shared" si="22"/>
        <v>0</v>
      </c>
      <c r="S194" s="126">
        <v>0</v>
      </c>
      <c r="T194" s="127">
        <f t="shared" si="23"/>
        <v>0</v>
      </c>
      <c r="AR194" s="128" t="s">
        <v>240</v>
      </c>
      <c r="AT194" s="128" t="s">
        <v>126</v>
      </c>
      <c r="AU194" s="128" t="s">
        <v>82</v>
      </c>
      <c r="AY194" s="12" t="s">
        <v>115</v>
      </c>
      <c r="BE194" s="129">
        <f t="shared" si="24"/>
        <v>0</v>
      </c>
      <c r="BF194" s="129">
        <f t="shared" si="25"/>
        <v>0</v>
      </c>
      <c r="BG194" s="129">
        <f t="shared" si="26"/>
        <v>0</v>
      </c>
      <c r="BH194" s="129">
        <f t="shared" si="27"/>
        <v>0</v>
      </c>
      <c r="BI194" s="129">
        <f t="shared" si="28"/>
        <v>0</v>
      </c>
      <c r="BJ194" s="12" t="s">
        <v>122</v>
      </c>
      <c r="BK194" s="130">
        <f t="shared" si="29"/>
        <v>0</v>
      </c>
      <c r="BL194" s="12" t="s">
        <v>240</v>
      </c>
      <c r="BM194" s="128" t="s">
        <v>371</v>
      </c>
    </row>
    <row r="195" spans="2:65" s="1" customFormat="1" ht="16.5" customHeight="1">
      <c r="B195" s="117"/>
      <c r="C195" s="131" t="s">
        <v>372</v>
      </c>
      <c r="D195" s="131" t="s">
        <v>126</v>
      </c>
      <c r="E195" s="132" t="s">
        <v>238</v>
      </c>
      <c r="F195" s="133" t="s">
        <v>239</v>
      </c>
      <c r="G195" s="134" t="s">
        <v>235</v>
      </c>
      <c r="H195" s="135">
        <v>15.122</v>
      </c>
      <c r="I195" s="135"/>
      <c r="J195" s="135">
        <f t="shared" si="20"/>
        <v>0</v>
      </c>
      <c r="K195" s="133" t="s">
        <v>1</v>
      </c>
      <c r="L195" s="24"/>
      <c r="M195" s="136" t="s">
        <v>1</v>
      </c>
      <c r="N195" s="137" t="s">
        <v>40</v>
      </c>
      <c r="O195" s="126">
        <v>0</v>
      </c>
      <c r="P195" s="126">
        <f t="shared" si="21"/>
        <v>0</v>
      </c>
      <c r="Q195" s="126">
        <v>0</v>
      </c>
      <c r="R195" s="126">
        <f t="shared" si="22"/>
        <v>0</v>
      </c>
      <c r="S195" s="126">
        <v>0</v>
      </c>
      <c r="T195" s="127">
        <f t="shared" si="23"/>
        <v>0</v>
      </c>
      <c r="AR195" s="128" t="s">
        <v>240</v>
      </c>
      <c r="AT195" s="128" t="s">
        <v>126</v>
      </c>
      <c r="AU195" s="128" t="s">
        <v>82</v>
      </c>
      <c r="AY195" s="12" t="s">
        <v>115</v>
      </c>
      <c r="BE195" s="129">
        <f t="shared" si="24"/>
        <v>0</v>
      </c>
      <c r="BF195" s="129">
        <f t="shared" si="25"/>
        <v>0</v>
      </c>
      <c r="BG195" s="129">
        <f t="shared" si="26"/>
        <v>0</v>
      </c>
      <c r="BH195" s="129">
        <f t="shared" si="27"/>
        <v>0</v>
      </c>
      <c r="BI195" s="129">
        <f t="shared" si="28"/>
        <v>0</v>
      </c>
      <c r="BJ195" s="12" t="s">
        <v>122</v>
      </c>
      <c r="BK195" s="130">
        <f t="shared" si="29"/>
        <v>0</v>
      </c>
      <c r="BL195" s="12" t="s">
        <v>240</v>
      </c>
      <c r="BM195" s="128" t="s">
        <v>373</v>
      </c>
    </row>
    <row r="196" spans="2:65" s="1" customFormat="1" ht="16.5" customHeight="1">
      <c r="B196" s="117"/>
      <c r="C196" s="131" t="s">
        <v>374</v>
      </c>
      <c r="D196" s="131" t="s">
        <v>126</v>
      </c>
      <c r="E196" s="132" t="s">
        <v>243</v>
      </c>
      <c r="F196" s="133" t="s">
        <v>244</v>
      </c>
      <c r="G196" s="134" t="s">
        <v>235</v>
      </c>
      <c r="H196" s="135">
        <v>15.122</v>
      </c>
      <c r="I196" s="135"/>
      <c r="J196" s="135">
        <f t="shared" si="20"/>
        <v>0</v>
      </c>
      <c r="K196" s="133" t="s">
        <v>1</v>
      </c>
      <c r="L196" s="24"/>
      <c r="M196" s="136" t="s">
        <v>1</v>
      </c>
      <c r="N196" s="137" t="s">
        <v>40</v>
      </c>
      <c r="O196" s="126">
        <v>0</v>
      </c>
      <c r="P196" s="126">
        <f t="shared" si="21"/>
        <v>0</v>
      </c>
      <c r="Q196" s="126">
        <v>0</v>
      </c>
      <c r="R196" s="126">
        <f t="shared" si="22"/>
        <v>0</v>
      </c>
      <c r="S196" s="126">
        <v>0</v>
      </c>
      <c r="T196" s="127">
        <f t="shared" si="23"/>
        <v>0</v>
      </c>
      <c r="AR196" s="128" t="s">
        <v>240</v>
      </c>
      <c r="AT196" s="128" t="s">
        <v>126</v>
      </c>
      <c r="AU196" s="128" t="s">
        <v>82</v>
      </c>
      <c r="AY196" s="12" t="s">
        <v>115</v>
      </c>
      <c r="BE196" s="129">
        <f t="shared" si="24"/>
        <v>0</v>
      </c>
      <c r="BF196" s="129">
        <f t="shared" si="25"/>
        <v>0</v>
      </c>
      <c r="BG196" s="129">
        <f t="shared" si="26"/>
        <v>0</v>
      </c>
      <c r="BH196" s="129">
        <f t="shared" si="27"/>
        <v>0</v>
      </c>
      <c r="BI196" s="129">
        <f t="shared" si="28"/>
        <v>0</v>
      </c>
      <c r="BJ196" s="12" t="s">
        <v>122</v>
      </c>
      <c r="BK196" s="130">
        <f t="shared" si="29"/>
        <v>0</v>
      </c>
      <c r="BL196" s="12" t="s">
        <v>240</v>
      </c>
      <c r="BM196" s="128" t="s">
        <v>375</v>
      </c>
    </row>
    <row r="197" spans="2:65" s="10" customFormat="1" ht="25.9" customHeight="1">
      <c r="B197" s="107"/>
      <c r="D197" s="108" t="s">
        <v>73</v>
      </c>
      <c r="E197" s="109" t="s">
        <v>376</v>
      </c>
      <c r="F197" s="109" t="s">
        <v>377</v>
      </c>
      <c r="J197" s="110">
        <f>BK197</f>
        <v>0</v>
      </c>
      <c r="L197" s="107"/>
      <c r="M197" s="111"/>
      <c r="N197" s="112"/>
      <c r="O197" s="112"/>
      <c r="P197" s="113">
        <f>SUM(P198:P203)</f>
        <v>34.880000000000003</v>
      </c>
      <c r="Q197" s="112"/>
      <c r="R197" s="113">
        <f>SUM(R198:R203)</f>
        <v>0</v>
      </c>
      <c r="S197" s="112"/>
      <c r="T197" s="114">
        <f>SUM(T198:T203)</f>
        <v>0</v>
      </c>
      <c r="AR197" s="108" t="s">
        <v>123</v>
      </c>
      <c r="AT197" s="115" t="s">
        <v>73</v>
      </c>
      <c r="AU197" s="115" t="s">
        <v>74</v>
      </c>
      <c r="AY197" s="108" t="s">
        <v>115</v>
      </c>
      <c r="BK197" s="116">
        <f>SUM(BK198:BK203)</f>
        <v>0</v>
      </c>
    </row>
    <row r="198" spans="2:65" s="1" customFormat="1" ht="36" customHeight="1">
      <c r="B198" s="117"/>
      <c r="C198" s="131" t="s">
        <v>240</v>
      </c>
      <c r="D198" s="131" t="s">
        <v>126</v>
      </c>
      <c r="E198" s="132" t="s">
        <v>378</v>
      </c>
      <c r="F198" s="133" t="s">
        <v>379</v>
      </c>
      <c r="G198" s="134" t="s">
        <v>380</v>
      </c>
      <c r="H198" s="135">
        <v>8</v>
      </c>
      <c r="I198" s="135"/>
      <c r="J198" s="135">
        <f t="shared" ref="J198:J203" si="30">ROUND(I198*H198,3)</f>
        <v>0</v>
      </c>
      <c r="K198" s="133" t="s">
        <v>381</v>
      </c>
      <c r="L198" s="24"/>
      <c r="M198" s="136" t="s">
        <v>1</v>
      </c>
      <c r="N198" s="137" t="s">
        <v>40</v>
      </c>
      <c r="O198" s="126">
        <v>1.0900000000000001</v>
      </c>
      <c r="P198" s="126">
        <f t="shared" ref="P198:P203" si="31">O198*H198</f>
        <v>8.7200000000000006</v>
      </c>
      <c r="Q198" s="126">
        <v>0</v>
      </c>
      <c r="R198" s="126">
        <f t="shared" ref="R198:R203" si="32">Q198*H198</f>
        <v>0</v>
      </c>
      <c r="S198" s="126">
        <v>0</v>
      </c>
      <c r="T198" s="127">
        <f t="shared" ref="T198:T203" si="33">S198*H198</f>
        <v>0</v>
      </c>
      <c r="AR198" s="128" t="s">
        <v>382</v>
      </c>
      <c r="AT198" s="128" t="s">
        <v>126</v>
      </c>
      <c r="AU198" s="128" t="s">
        <v>82</v>
      </c>
      <c r="AY198" s="12" t="s">
        <v>115</v>
      </c>
      <c r="BE198" s="129">
        <f t="shared" ref="BE198:BE203" si="34">IF(N198="základná",J198,0)</f>
        <v>0</v>
      </c>
      <c r="BF198" s="129">
        <f t="shared" ref="BF198:BF203" si="35">IF(N198="znížená",J198,0)</f>
        <v>0</v>
      </c>
      <c r="BG198" s="129">
        <f t="shared" ref="BG198:BG203" si="36">IF(N198="zákl. prenesená",J198,0)</f>
        <v>0</v>
      </c>
      <c r="BH198" s="129">
        <f t="shared" ref="BH198:BH203" si="37">IF(N198="zníž. prenesená",J198,0)</f>
        <v>0</v>
      </c>
      <c r="BI198" s="129">
        <f t="shared" ref="BI198:BI203" si="38">IF(N198="nulová",J198,0)</f>
        <v>0</v>
      </c>
      <c r="BJ198" s="12" t="s">
        <v>122</v>
      </c>
      <c r="BK198" s="130">
        <f t="shared" ref="BK198:BK203" si="39">ROUND(I198*H198,3)</f>
        <v>0</v>
      </c>
      <c r="BL198" s="12" t="s">
        <v>382</v>
      </c>
      <c r="BM198" s="128" t="s">
        <v>383</v>
      </c>
    </row>
    <row r="199" spans="2:65" s="1" customFormat="1" ht="36" customHeight="1">
      <c r="B199" s="117"/>
      <c r="C199" s="131" t="s">
        <v>384</v>
      </c>
      <c r="D199" s="131" t="s">
        <v>126</v>
      </c>
      <c r="E199" s="132" t="s">
        <v>385</v>
      </c>
      <c r="F199" s="133" t="s">
        <v>386</v>
      </c>
      <c r="G199" s="134" t="s">
        <v>380</v>
      </c>
      <c r="H199" s="135">
        <v>8</v>
      </c>
      <c r="I199" s="135"/>
      <c r="J199" s="135">
        <f t="shared" si="30"/>
        <v>0</v>
      </c>
      <c r="K199" s="133" t="s">
        <v>381</v>
      </c>
      <c r="L199" s="24"/>
      <c r="M199" s="136" t="s">
        <v>1</v>
      </c>
      <c r="N199" s="137" t="s">
        <v>40</v>
      </c>
      <c r="O199" s="126">
        <v>1.0900000000000001</v>
      </c>
      <c r="P199" s="126">
        <f t="shared" si="31"/>
        <v>8.7200000000000006</v>
      </c>
      <c r="Q199" s="126">
        <v>0</v>
      </c>
      <c r="R199" s="126">
        <f t="shared" si="32"/>
        <v>0</v>
      </c>
      <c r="S199" s="126">
        <v>0</v>
      </c>
      <c r="T199" s="127">
        <f t="shared" si="33"/>
        <v>0</v>
      </c>
      <c r="AR199" s="128" t="s">
        <v>382</v>
      </c>
      <c r="AT199" s="128" t="s">
        <v>126</v>
      </c>
      <c r="AU199" s="128" t="s">
        <v>82</v>
      </c>
      <c r="AY199" s="12" t="s">
        <v>115</v>
      </c>
      <c r="BE199" s="129">
        <f t="shared" si="34"/>
        <v>0</v>
      </c>
      <c r="BF199" s="129">
        <f t="shared" si="35"/>
        <v>0</v>
      </c>
      <c r="BG199" s="129">
        <f t="shared" si="36"/>
        <v>0</v>
      </c>
      <c r="BH199" s="129">
        <f t="shared" si="37"/>
        <v>0</v>
      </c>
      <c r="BI199" s="129">
        <f t="shared" si="38"/>
        <v>0</v>
      </c>
      <c r="BJ199" s="12" t="s">
        <v>122</v>
      </c>
      <c r="BK199" s="130">
        <f t="shared" si="39"/>
        <v>0</v>
      </c>
      <c r="BL199" s="12" t="s">
        <v>382</v>
      </c>
      <c r="BM199" s="128" t="s">
        <v>387</v>
      </c>
    </row>
    <row r="200" spans="2:65" s="1" customFormat="1" ht="36" customHeight="1">
      <c r="B200" s="117"/>
      <c r="C200" s="131" t="s">
        <v>388</v>
      </c>
      <c r="D200" s="131" t="s">
        <v>126</v>
      </c>
      <c r="E200" s="132" t="s">
        <v>389</v>
      </c>
      <c r="F200" s="133" t="s">
        <v>390</v>
      </c>
      <c r="G200" s="134" t="s">
        <v>380</v>
      </c>
      <c r="H200" s="135">
        <v>8</v>
      </c>
      <c r="I200" s="135"/>
      <c r="J200" s="135">
        <f t="shared" si="30"/>
        <v>0</v>
      </c>
      <c r="K200" s="133" t="s">
        <v>381</v>
      </c>
      <c r="L200" s="24"/>
      <c r="M200" s="136" t="s">
        <v>1</v>
      </c>
      <c r="N200" s="137" t="s">
        <v>40</v>
      </c>
      <c r="O200" s="126">
        <v>1.0900000000000001</v>
      </c>
      <c r="P200" s="126">
        <f t="shared" si="31"/>
        <v>8.7200000000000006</v>
      </c>
      <c r="Q200" s="126">
        <v>0</v>
      </c>
      <c r="R200" s="126">
        <f t="shared" si="32"/>
        <v>0</v>
      </c>
      <c r="S200" s="126">
        <v>0</v>
      </c>
      <c r="T200" s="127">
        <f t="shared" si="33"/>
        <v>0</v>
      </c>
      <c r="AR200" s="128" t="s">
        <v>382</v>
      </c>
      <c r="AT200" s="128" t="s">
        <v>126</v>
      </c>
      <c r="AU200" s="128" t="s">
        <v>82</v>
      </c>
      <c r="AY200" s="12" t="s">
        <v>115</v>
      </c>
      <c r="BE200" s="129">
        <f t="shared" si="34"/>
        <v>0</v>
      </c>
      <c r="BF200" s="129">
        <f t="shared" si="35"/>
        <v>0</v>
      </c>
      <c r="BG200" s="129">
        <f t="shared" si="36"/>
        <v>0</v>
      </c>
      <c r="BH200" s="129">
        <f t="shared" si="37"/>
        <v>0</v>
      </c>
      <c r="BI200" s="129">
        <f t="shared" si="38"/>
        <v>0</v>
      </c>
      <c r="BJ200" s="12" t="s">
        <v>122</v>
      </c>
      <c r="BK200" s="130">
        <f t="shared" si="39"/>
        <v>0</v>
      </c>
      <c r="BL200" s="12" t="s">
        <v>382</v>
      </c>
      <c r="BM200" s="128" t="s">
        <v>391</v>
      </c>
    </row>
    <row r="201" spans="2:65" s="1" customFormat="1" ht="36" customHeight="1">
      <c r="B201" s="117"/>
      <c r="C201" s="131" t="s">
        <v>392</v>
      </c>
      <c r="D201" s="131" t="s">
        <v>126</v>
      </c>
      <c r="E201" s="132" t="s">
        <v>393</v>
      </c>
      <c r="F201" s="133" t="s">
        <v>394</v>
      </c>
      <c r="G201" s="134" t="s">
        <v>380</v>
      </c>
      <c r="H201" s="135">
        <v>8</v>
      </c>
      <c r="I201" s="135"/>
      <c r="J201" s="135">
        <f t="shared" si="30"/>
        <v>0</v>
      </c>
      <c r="K201" s="133" t="s">
        <v>381</v>
      </c>
      <c r="L201" s="24"/>
      <c r="M201" s="136" t="s">
        <v>1</v>
      </c>
      <c r="N201" s="137" t="s">
        <v>40</v>
      </c>
      <c r="O201" s="126">
        <v>1.0900000000000001</v>
      </c>
      <c r="P201" s="126">
        <f t="shared" si="31"/>
        <v>8.7200000000000006</v>
      </c>
      <c r="Q201" s="126">
        <v>0</v>
      </c>
      <c r="R201" s="126">
        <f t="shared" si="32"/>
        <v>0</v>
      </c>
      <c r="S201" s="126">
        <v>0</v>
      </c>
      <c r="T201" s="127">
        <f t="shared" si="33"/>
        <v>0</v>
      </c>
      <c r="AR201" s="128" t="s">
        <v>382</v>
      </c>
      <c r="AT201" s="128" t="s">
        <v>126</v>
      </c>
      <c r="AU201" s="128" t="s">
        <v>82</v>
      </c>
      <c r="AY201" s="12" t="s">
        <v>115</v>
      </c>
      <c r="BE201" s="129">
        <f t="shared" si="34"/>
        <v>0</v>
      </c>
      <c r="BF201" s="129">
        <f t="shared" si="35"/>
        <v>0</v>
      </c>
      <c r="BG201" s="129">
        <f t="shared" si="36"/>
        <v>0</v>
      </c>
      <c r="BH201" s="129">
        <f t="shared" si="37"/>
        <v>0</v>
      </c>
      <c r="BI201" s="129">
        <f t="shared" si="38"/>
        <v>0</v>
      </c>
      <c r="BJ201" s="12" t="s">
        <v>122</v>
      </c>
      <c r="BK201" s="130">
        <f t="shared" si="39"/>
        <v>0</v>
      </c>
      <c r="BL201" s="12" t="s">
        <v>382</v>
      </c>
      <c r="BM201" s="128" t="s">
        <v>395</v>
      </c>
    </row>
    <row r="202" spans="2:65" s="1" customFormat="1" ht="16.5" customHeight="1">
      <c r="B202" s="117"/>
      <c r="C202" s="131" t="s">
        <v>396</v>
      </c>
      <c r="D202" s="131" t="s">
        <v>126</v>
      </c>
      <c r="E202" s="132" t="s">
        <v>397</v>
      </c>
      <c r="F202" s="133" t="s">
        <v>398</v>
      </c>
      <c r="G202" s="134" t="s">
        <v>399</v>
      </c>
      <c r="H202" s="135">
        <v>1</v>
      </c>
      <c r="I202" s="135"/>
      <c r="J202" s="135">
        <f t="shared" si="30"/>
        <v>0</v>
      </c>
      <c r="K202" s="133" t="s">
        <v>1</v>
      </c>
      <c r="L202" s="24"/>
      <c r="M202" s="136" t="s">
        <v>1</v>
      </c>
      <c r="N202" s="137" t="s">
        <v>40</v>
      </c>
      <c r="O202" s="126">
        <v>0</v>
      </c>
      <c r="P202" s="126">
        <f t="shared" si="31"/>
        <v>0</v>
      </c>
      <c r="Q202" s="126">
        <v>0</v>
      </c>
      <c r="R202" s="126">
        <f t="shared" si="32"/>
        <v>0</v>
      </c>
      <c r="S202" s="126">
        <v>0</v>
      </c>
      <c r="T202" s="127">
        <f t="shared" si="33"/>
        <v>0</v>
      </c>
      <c r="AR202" s="128" t="s">
        <v>123</v>
      </c>
      <c r="AT202" s="128" t="s">
        <v>126</v>
      </c>
      <c r="AU202" s="128" t="s">
        <v>82</v>
      </c>
      <c r="AY202" s="12" t="s">
        <v>115</v>
      </c>
      <c r="BE202" s="129">
        <f t="shared" si="34"/>
        <v>0</v>
      </c>
      <c r="BF202" s="129">
        <f t="shared" si="35"/>
        <v>0</v>
      </c>
      <c r="BG202" s="129">
        <f t="shared" si="36"/>
        <v>0</v>
      </c>
      <c r="BH202" s="129">
        <f t="shared" si="37"/>
        <v>0</v>
      </c>
      <c r="BI202" s="129">
        <f t="shared" si="38"/>
        <v>0</v>
      </c>
      <c r="BJ202" s="12" t="s">
        <v>122</v>
      </c>
      <c r="BK202" s="130">
        <f t="shared" si="39"/>
        <v>0</v>
      </c>
      <c r="BL202" s="12" t="s">
        <v>123</v>
      </c>
      <c r="BM202" s="128" t="s">
        <v>400</v>
      </c>
    </row>
    <row r="203" spans="2:65" s="1" customFormat="1" ht="16.5" customHeight="1">
      <c r="B203" s="117"/>
      <c r="C203" s="131" t="s">
        <v>401</v>
      </c>
      <c r="D203" s="131" t="s">
        <v>126</v>
      </c>
      <c r="E203" s="132" t="s">
        <v>402</v>
      </c>
      <c r="F203" s="133" t="s">
        <v>403</v>
      </c>
      <c r="G203" s="134" t="s">
        <v>399</v>
      </c>
      <c r="H203" s="135">
        <v>1</v>
      </c>
      <c r="I203" s="135"/>
      <c r="J203" s="135">
        <f t="shared" si="30"/>
        <v>0</v>
      </c>
      <c r="K203" s="133" t="s">
        <v>1</v>
      </c>
      <c r="L203" s="24"/>
      <c r="M203" s="138" t="s">
        <v>1</v>
      </c>
      <c r="N203" s="139" t="s">
        <v>40</v>
      </c>
      <c r="O203" s="140">
        <v>0</v>
      </c>
      <c r="P203" s="140">
        <f t="shared" si="31"/>
        <v>0</v>
      </c>
      <c r="Q203" s="140">
        <v>0</v>
      </c>
      <c r="R203" s="140">
        <f t="shared" si="32"/>
        <v>0</v>
      </c>
      <c r="S203" s="140">
        <v>0</v>
      </c>
      <c r="T203" s="141">
        <f t="shared" si="33"/>
        <v>0</v>
      </c>
      <c r="AR203" s="128" t="s">
        <v>123</v>
      </c>
      <c r="AT203" s="128" t="s">
        <v>126</v>
      </c>
      <c r="AU203" s="128" t="s">
        <v>82</v>
      </c>
      <c r="AY203" s="12" t="s">
        <v>115</v>
      </c>
      <c r="BE203" s="129">
        <f t="shared" si="34"/>
        <v>0</v>
      </c>
      <c r="BF203" s="129">
        <f t="shared" si="35"/>
        <v>0</v>
      </c>
      <c r="BG203" s="129">
        <f t="shared" si="36"/>
        <v>0</v>
      </c>
      <c r="BH203" s="129">
        <f t="shared" si="37"/>
        <v>0</v>
      </c>
      <c r="BI203" s="129">
        <f t="shared" si="38"/>
        <v>0</v>
      </c>
      <c r="BJ203" s="12" t="s">
        <v>122</v>
      </c>
      <c r="BK203" s="130">
        <f t="shared" si="39"/>
        <v>0</v>
      </c>
      <c r="BL203" s="12" t="s">
        <v>123</v>
      </c>
      <c r="BM203" s="128" t="s">
        <v>404</v>
      </c>
    </row>
    <row r="204" spans="2:65" s="1" customFormat="1" ht="6.95" customHeight="1"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24"/>
    </row>
  </sheetData>
  <autoFilter ref="C124:K20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Osvetlenie</vt:lpstr>
      <vt:lpstr>'Rekapitulácia stavby'!Názvy_tlače</vt:lpstr>
      <vt:lpstr>'SO 01 - Osvetlenie'!Názvy_tlače</vt:lpstr>
      <vt:lpstr>'Rekapitulácia stavby'!Oblasť_tlače</vt:lpstr>
      <vt:lpstr>'SO 01 - Osvetlenie'!Oblasť_tlače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KUBO-PC\MJ Projekt</dc:creator>
  <cp:lastModifiedBy>Microsoft</cp:lastModifiedBy>
  <cp:lastPrinted>2019-05-29T08:02:28Z</cp:lastPrinted>
  <dcterms:created xsi:type="dcterms:W3CDTF">2019-05-29T08:01:38Z</dcterms:created>
  <dcterms:modified xsi:type="dcterms:W3CDTF">2019-05-29T08:21:24Z</dcterms:modified>
</cp:coreProperties>
</file>